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122MDlSg-VDrwTUQRRHkT9r3MfM6KhwM0/IBC/OpenCTNet/Business Plan/"/>
    </mc:Choice>
  </mc:AlternateContent>
  <xr:revisionPtr revIDLastSave="0" documentId="8_{5474ACA4-6CB9-4749-8A16-490DDB01CAAC}" xr6:coauthVersionLast="45" xr6:coauthVersionMax="45" xr10:uidLastSave="{00000000-0000-0000-0000-000000000000}"/>
  <bookViews>
    <workbookView xWindow="0" yWindow="460" windowWidth="33600" windowHeight="20540" activeTab="1" xr2:uid="{FC6D3B81-026B-F542-9394-7CFA5A3ED3FF}"/>
  </bookViews>
  <sheets>
    <sheet name="Summary" sheetId="1" r:id="rId1"/>
    <sheet name="Pipeline" sheetId="3" r:id="rId2"/>
    <sheet name="Expenses" sheetId="8" r:id="rId3"/>
    <sheet name="Opportunity" sheetId="11" r:id="rId4"/>
    <sheet name="Rollout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1" i="3" l="1"/>
  <c r="AH21" i="3"/>
  <c r="AI21" i="3"/>
  <c r="AJ21" i="3"/>
  <c r="AK21" i="3"/>
  <c r="AL21" i="3"/>
  <c r="AM21" i="3"/>
  <c r="AN21" i="3"/>
  <c r="AO21" i="3"/>
  <c r="AP21" i="3"/>
  <c r="AQ21" i="3"/>
  <c r="AR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T20" i="3"/>
  <c r="U20" i="3"/>
  <c r="V20" i="3"/>
  <c r="W20" i="3"/>
  <c r="X20" i="3"/>
  <c r="Y20" i="3"/>
  <c r="Z20" i="3"/>
  <c r="AA20" i="3"/>
  <c r="AB20" i="3"/>
  <c r="AC20" i="3"/>
  <c r="AD20" i="3"/>
  <c r="AE20" i="3"/>
  <c r="T21" i="3"/>
  <c r="U21" i="3"/>
  <c r="V21" i="3"/>
  <c r="W21" i="3"/>
  <c r="X21" i="3"/>
  <c r="Y21" i="3"/>
  <c r="Z21" i="3"/>
  <c r="AA21" i="3"/>
  <c r="AB21" i="3"/>
  <c r="AC21" i="3"/>
  <c r="AD21" i="3"/>
  <c r="AE21" i="3"/>
  <c r="T22" i="3"/>
  <c r="U22" i="3"/>
  <c r="V22" i="3"/>
  <c r="W22" i="3"/>
  <c r="X22" i="3"/>
  <c r="Y22" i="3"/>
  <c r="Z22" i="3"/>
  <c r="AA22" i="3"/>
  <c r="AB22" i="3"/>
  <c r="AC22" i="3"/>
  <c r="AD22" i="3"/>
  <c r="AE22" i="3"/>
  <c r="T23" i="3"/>
  <c r="U23" i="3"/>
  <c r="V23" i="3"/>
  <c r="W23" i="3"/>
  <c r="X23" i="3"/>
  <c r="Y23" i="3"/>
  <c r="Z23" i="3"/>
  <c r="AA23" i="3"/>
  <c r="AB23" i="3"/>
  <c r="AC23" i="3"/>
  <c r="AD23" i="3"/>
  <c r="AE23" i="3"/>
  <c r="T24" i="3"/>
  <c r="U24" i="3"/>
  <c r="V24" i="3"/>
  <c r="W24" i="3"/>
  <c r="X24" i="3"/>
  <c r="Y24" i="3"/>
  <c r="Z24" i="3"/>
  <c r="AA24" i="3"/>
  <c r="AB24" i="3"/>
  <c r="AC24" i="3"/>
  <c r="AD24" i="3"/>
  <c r="AE24" i="3"/>
  <c r="T25" i="3"/>
  <c r="U25" i="3"/>
  <c r="V25" i="3"/>
  <c r="W25" i="3"/>
  <c r="X25" i="3"/>
  <c r="Y25" i="3"/>
  <c r="Z25" i="3"/>
  <c r="AA25" i="3"/>
  <c r="AB25" i="3"/>
  <c r="AC25" i="3"/>
  <c r="AD25" i="3"/>
  <c r="AE25" i="3"/>
  <c r="T26" i="3"/>
  <c r="U26" i="3"/>
  <c r="V26" i="3"/>
  <c r="W26" i="3"/>
  <c r="X26" i="3"/>
  <c r="Y26" i="3"/>
  <c r="Z26" i="3"/>
  <c r="AA26" i="3"/>
  <c r="AB26" i="3"/>
  <c r="AC26" i="3"/>
  <c r="AD26" i="3"/>
  <c r="AE26" i="3"/>
  <c r="T27" i="3"/>
  <c r="U27" i="3"/>
  <c r="V27" i="3"/>
  <c r="W27" i="3"/>
  <c r="X27" i="3"/>
  <c r="Y27" i="3"/>
  <c r="Z27" i="3"/>
  <c r="AA27" i="3"/>
  <c r="AB27" i="3"/>
  <c r="AC27" i="3"/>
  <c r="AD27" i="3"/>
  <c r="AE27" i="3"/>
  <c r="T28" i="3"/>
  <c r="U28" i="3"/>
  <c r="V28" i="3"/>
  <c r="W28" i="3"/>
  <c r="X28" i="3"/>
  <c r="Y28" i="3"/>
  <c r="Z28" i="3"/>
  <c r="AA28" i="3"/>
  <c r="AB28" i="3"/>
  <c r="AC28" i="3"/>
  <c r="AD28" i="3"/>
  <c r="AE28" i="3"/>
  <c r="T29" i="3"/>
  <c r="U29" i="3"/>
  <c r="V29" i="3"/>
  <c r="W29" i="3"/>
  <c r="X29" i="3"/>
  <c r="Y29" i="3"/>
  <c r="Z29" i="3"/>
  <c r="AA29" i="3"/>
  <c r="AB29" i="3"/>
  <c r="AC29" i="3"/>
  <c r="AD29" i="3"/>
  <c r="AE29" i="3"/>
  <c r="T30" i="3"/>
  <c r="U30" i="3"/>
  <c r="V30" i="3"/>
  <c r="W30" i="3"/>
  <c r="X30" i="3"/>
  <c r="Y30" i="3"/>
  <c r="Z30" i="3"/>
  <c r="AA30" i="3"/>
  <c r="AB30" i="3"/>
  <c r="AC30" i="3"/>
  <c r="AD30" i="3"/>
  <c r="AE30" i="3"/>
  <c r="T31" i="3"/>
  <c r="U31" i="3"/>
  <c r="V31" i="3"/>
  <c r="W31" i="3"/>
  <c r="X31" i="3"/>
  <c r="Y31" i="3"/>
  <c r="Z31" i="3"/>
  <c r="AA31" i="3"/>
  <c r="AB31" i="3"/>
  <c r="AC31" i="3"/>
  <c r="AD31" i="3"/>
  <c r="AE31" i="3"/>
  <c r="T32" i="3"/>
  <c r="U32" i="3"/>
  <c r="V32" i="3"/>
  <c r="W32" i="3"/>
  <c r="X32" i="3"/>
  <c r="Y32" i="3"/>
  <c r="Z32" i="3"/>
  <c r="AA32" i="3"/>
  <c r="AB32" i="3"/>
  <c r="AC32" i="3"/>
  <c r="AD32" i="3"/>
  <c r="AE32" i="3"/>
  <c r="T33" i="3"/>
  <c r="U33" i="3"/>
  <c r="V33" i="3"/>
  <c r="W33" i="3"/>
  <c r="X33" i="3"/>
  <c r="Y33" i="3"/>
  <c r="Z33" i="3"/>
  <c r="AA33" i="3"/>
  <c r="AB33" i="3"/>
  <c r="AC33" i="3"/>
  <c r="AD33" i="3"/>
  <c r="AE33" i="3"/>
  <c r="G21" i="3"/>
  <c r="H21" i="3"/>
  <c r="I21" i="3"/>
  <c r="J21" i="3"/>
  <c r="K21" i="3"/>
  <c r="L21" i="3"/>
  <c r="M21" i="3"/>
  <c r="N21" i="3"/>
  <c r="O21" i="3"/>
  <c r="P21" i="3"/>
  <c r="Q21" i="3"/>
  <c r="R21" i="3"/>
  <c r="G22" i="3"/>
  <c r="H22" i="3"/>
  <c r="I22" i="3"/>
  <c r="J22" i="3"/>
  <c r="K22" i="3"/>
  <c r="L22" i="3"/>
  <c r="M22" i="3"/>
  <c r="N22" i="3"/>
  <c r="O22" i="3"/>
  <c r="P22" i="3"/>
  <c r="Q22" i="3"/>
  <c r="R22" i="3"/>
  <c r="G23" i="3"/>
  <c r="H23" i="3"/>
  <c r="I23" i="3"/>
  <c r="J23" i="3"/>
  <c r="K23" i="3"/>
  <c r="L23" i="3"/>
  <c r="M23" i="3"/>
  <c r="N23" i="3"/>
  <c r="O23" i="3"/>
  <c r="P23" i="3"/>
  <c r="Q23" i="3"/>
  <c r="R23" i="3"/>
  <c r="G24" i="3"/>
  <c r="H24" i="3"/>
  <c r="I24" i="3"/>
  <c r="J24" i="3"/>
  <c r="K24" i="3"/>
  <c r="L24" i="3"/>
  <c r="M24" i="3"/>
  <c r="N24" i="3"/>
  <c r="O24" i="3"/>
  <c r="P24" i="3"/>
  <c r="Q24" i="3"/>
  <c r="R24" i="3"/>
  <c r="G25" i="3"/>
  <c r="H25" i="3"/>
  <c r="I25" i="3"/>
  <c r="J25" i="3"/>
  <c r="K25" i="3"/>
  <c r="L25" i="3"/>
  <c r="M25" i="3"/>
  <c r="N25" i="3"/>
  <c r="O25" i="3"/>
  <c r="P25" i="3"/>
  <c r="Q25" i="3"/>
  <c r="R25" i="3"/>
  <c r="G26" i="3"/>
  <c r="H26" i="3"/>
  <c r="I26" i="3"/>
  <c r="J26" i="3"/>
  <c r="K26" i="3"/>
  <c r="L26" i="3"/>
  <c r="M26" i="3"/>
  <c r="N26" i="3"/>
  <c r="O26" i="3"/>
  <c r="P26" i="3"/>
  <c r="Q26" i="3"/>
  <c r="R26" i="3"/>
  <c r="G27" i="3"/>
  <c r="H27" i="3"/>
  <c r="I27" i="3"/>
  <c r="J27" i="3"/>
  <c r="K27" i="3"/>
  <c r="L27" i="3"/>
  <c r="M27" i="3"/>
  <c r="N27" i="3"/>
  <c r="O27" i="3"/>
  <c r="P27" i="3"/>
  <c r="Q27" i="3"/>
  <c r="R27" i="3"/>
  <c r="G28" i="3"/>
  <c r="H28" i="3"/>
  <c r="I28" i="3"/>
  <c r="J28" i="3"/>
  <c r="K28" i="3"/>
  <c r="L28" i="3"/>
  <c r="M28" i="3"/>
  <c r="N28" i="3"/>
  <c r="O28" i="3"/>
  <c r="P28" i="3"/>
  <c r="Q28" i="3"/>
  <c r="R28" i="3"/>
  <c r="G29" i="3"/>
  <c r="H29" i="3"/>
  <c r="I29" i="3"/>
  <c r="J29" i="3"/>
  <c r="K29" i="3"/>
  <c r="L29" i="3"/>
  <c r="M29" i="3"/>
  <c r="N29" i="3"/>
  <c r="O29" i="3"/>
  <c r="P29" i="3"/>
  <c r="Q29" i="3"/>
  <c r="R29" i="3"/>
  <c r="G30" i="3"/>
  <c r="H30" i="3"/>
  <c r="I30" i="3"/>
  <c r="J30" i="3"/>
  <c r="K30" i="3"/>
  <c r="L30" i="3"/>
  <c r="M30" i="3"/>
  <c r="N30" i="3"/>
  <c r="O30" i="3"/>
  <c r="P30" i="3"/>
  <c r="Q30" i="3"/>
  <c r="R30" i="3"/>
  <c r="G31" i="3"/>
  <c r="H31" i="3"/>
  <c r="I31" i="3"/>
  <c r="J31" i="3"/>
  <c r="K31" i="3"/>
  <c r="L31" i="3"/>
  <c r="M31" i="3"/>
  <c r="N31" i="3"/>
  <c r="O31" i="3"/>
  <c r="P31" i="3"/>
  <c r="Q31" i="3"/>
  <c r="R31" i="3"/>
  <c r="J21" i="8" l="1"/>
  <c r="I21" i="8"/>
  <c r="H21" i="8"/>
  <c r="J20" i="8"/>
  <c r="H20" i="8"/>
  <c r="F21" i="8"/>
  <c r="F20" i="8"/>
  <c r="I20" i="8" s="1"/>
  <c r="F19" i="8" l="1"/>
  <c r="AG5" i="3" l="1"/>
  <c r="AH5" i="3"/>
  <c r="AI5" i="3"/>
  <c r="AJ5" i="3"/>
  <c r="AK5" i="3"/>
  <c r="AL5" i="3"/>
  <c r="AM5" i="3"/>
  <c r="AN5" i="3"/>
  <c r="AO5" i="3"/>
  <c r="AP5" i="3"/>
  <c r="AQ5" i="3"/>
  <c r="AR5" i="3"/>
  <c r="AG6" i="3"/>
  <c r="AH6" i="3"/>
  <c r="AI6" i="3"/>
  <c r="AJ6" i="3"/>
  <c r="AK6" i="3"/>
  <c r="AL6" i="3"/>
  <c r="AM6" i="3"/>
  <c r="AN6" i="3"/>
  <c r="AO6" i="3"/>
  <c r="AP6" i="3"/>
  <c r="AQ6" i="3"/>
  <c r="AR6" i="3"/>
  <c r="AG7" i="3"/>
  <c r="AH7" i="3"/>
  <c r="AI7" i="3"/>
  <c r="AJ7" i="3"/>
  <c r="AK7" i="3"/>
  <c r="AL7" i="3"/>
  <c r="AM7" i="3"/>
  <c r="AN7" i="3"/>
  <c r="AO7" i="3"/>
  <c r="AP7" i="3"/>
  <c r="AQ7" i="3"/>
  <c r="AR7" i="3"/>
  <c r="AG8" i="3"/>
  <c r="AH8" i="3"/>
  <c r="AI8" i="3"/>
  <c r="AJ8" i="3"/>
  <c r="AK8" i="3"/>
  <c r="AL8" i="3"/>
  <c r="AM8" i="3"/>
  <c r="AN8" i="3"/>
  <c r="AO8" i="3"/>
  <c r="AP8" i="3"/>
  <c r="AQ8" i="3"/>
  <c r="AR8" i="3"/>
  <c r="AG9" i="3"/>
  <c r="AH9" i="3"/>
  <c r="AI9" i="3"/>
  <c r="AJ9" i="3"/>
  <c r="AK9" i="3"/>
  <c r="AL9" i="3"/>
  <c r="AM9" i="3"/>
  <c r="AN9" i="3"/>
  <c r="AO9" i="3"/>
  <c r="AP9" i="3"/>
  <c r="AQ9" i="3"/>
  <c r="AR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H4" i="3"/>
  <c r="AI4" i="3"/>
  <c r="AJ4" i="3"/>
  <c r="AK4" i="3"/>
  <c r="AL4" i="3"/>
  <c r="AM4" i="3"/>
  <c r="AN4" i="3"/>
  <c r="AO4" i="3"/>
  <c r="AP4" i="3"/>
  <c r="AQ4" i="3"/>
  <c r="AR4" i="3"/>
  <c r="AG4" i="3"/>
  <c r="T41" i="3" l="1"/>
  <c r="U41" i="3"/>
  <c r="V41" i="3"/>
  <c r="W41" i="3"/>
  <c r="X41" i="3"/>
  <c r="Y41" i="3"/>
  <c r="Z41" i="3"/>
  <c r="AA41" i="3"/>
  <c r="AB41" i="3"/>
  <c r="AC41" i="3"/>
  <c r="AD41" i="3"/>
  <c r="AE41" i="3"/>
  <c r="T42" i="3"/>
  <c r="U42" i="3"/>
  <c r="V42" i="3"/>
  <c r="W42" i="3"/>
  <c r="X42" i="3"/>
  <c r="Y42" i="3"/>
  <c r="Z42" i="3"/>
  <c r="AA42" i="3"/>
  <c r="AB42" i="3"/>
  <c r="AC42" i="3"/>
  <c r="AD42" i="3"/>
  <c r="AE42" i="3"/>
  <c r="T43" i="3"/>
  <c r="U43" i="3"/>
  <c r="V43" i="3"/>
  <c r="W43" i="3"/>
  <c r="X43" i="3"/>
  <c r="Y43" i="3"/>
  <c r="Z43" i="3"/>
  <c r="AA43" i="3"/>
  <c r="AB43" i="3"/>
  <c r="AC43" i="3"/>
  <c r="AD43" i="3"/>
  <c r="AE43" i="3"/>
  <c r="T44" i="3"/>
  <c r="U44" i="3"/>
  <c r="V44" i="3"/>
  <c r="W44" i="3"/>
  <c r="X44" i="3"/>
  <c r="Y44" i="3"/>
  <c r="Z44" i="3"/>
  <c r="AA44" i="3"/>
  <c r="AB44" i="3"/>
  <c r="AC44" i="3"/>
  <c r="AD44" i="3"/>
  <c r="AE44" i="3"/>
  <c r="T45" i="3"/>
  <c r="U45" i="3"/>
  <c r="V45" i="3"/>
  <c r="W45" i="3"/>
  <c r="X45" i="3"/>
  <c r="Y45" i="3"/>
  <c r="Z45" i="3"/>
  <c r="AA45" i="3"/>
  <c r="AB45" i="3"/>
  <c r="AC45" i="3"/>
  <c r="AD45" i="3"/>
  <c r="AE45" i="3"/>
  <c r="T46" i="3"/>
  <c r="U46" i="3"/>
  <c r="V46" i="3"/>
  <c r="W46" i="3"/>
  <c r="X46" i="3"/>
  <c r="Y46" i="3"/>
  <c r="Z46" i="3"/>
  <c r="AA46" i="3"/>
  <c r="AB46" i="3"/>
  <c r="AC46" i="3"/>
  <c r="AD46" i="3"/>
  <c r="AE46" i="3"/>
  <c r="T47" i="3"/>
  <c r="U47" i="3"/>
  <c r="V47" i="3"/>
  <c r="W47" i="3"/>
  <c r="X47" i="3"/>
  <c r="Y47" i="3"/>
  <c r="Z47" i="3"/>
  <c r="AA47" i="3"/>
  <c r="AB47" i="3"/>
  <c r="AC47" i="3"/>
  <c r="AD47" i="3"/>
  <c r="AE47" i="3"/>
  <c r="T48" i="3"/>
  <c r="U48" i="3"/>
  <c r="V48" i="3"/>
  <c r="W48" i="3"/>
  <c r="X48" i="3"/>
  <c r="Y48" i="3"/>
  <c r="Z48" i="3"/>
  <c r="AA48" i="3"/>
  <c r="AB48" i="3"/>
  <c r="AC48" i="3"/>
  <c r="AD48" i="3"/>
  <c r="AE48" i="3"/>
  <c r="T49" i="3"/>
  <c r="U49" i="3"/>
  <c r="V49" i="3"/>
  <c r="W49" i="3"/>
  <c r="X49" i="3"/>
  <c r="Y49" i="3"/>
  <c r="Z49" i="3"/>
  <c r="AA49" i="3"/>
  <c r="AB49" i="3"/>
  <c r="AC49" i="3"/>
  <c r="AD49" i="3"/>
  <c r="AE49" i="3"/>
  <c r="T50" i="3"/>
  <c r="U50" i="3"/>
  <c r="V50" i="3"/>
  <c r="W50" i="3"/>
  <c r="X50" i="3"/>
  <c r="Y50" i="3"/>
  <c r="Z50" i="3"/>
  <c r="AA50" i="3"/>
  <c r="AB50" i="3"/>
  <c r="AC50" i="3"/>
  <c r="AD50" i="3"/>
  <c r="AE50" i="3"/>
  <c r="T51" i="3"/>
  <c r="U51" i="3"/>
  <c r="V51" i="3"/>
  <c r="W51" i="3"/>
  <c r="X51" i="3"/>
  <c r="Y51" i="3"/>
  <c r="Z51" i="3"/>
  <c r="AA51" i="3"/>
  <c r="AB51" i="3"/>
  <c r="AC51" i="3"/>
  <c r="AD51" i="3"/>
  <c r="AE51" i="3"/>
  <c r="T52" i="3"/>
  <c r="U52" i="3"/>
  <c r="V52" i="3"/>
  <c r="W52" i="3"/>
  <c r="X52" i="3"/>
  <c r="Y52" i="3"/>
  <c r="Z52" i="3"/>
  <c r="AA52" i="3"/>
  <c r="AB52" i="3"/>
  <c r="AC52" i="3"/>
  <c r="AD52" i="3"/>
  <c r="AE52" i="3"/>
  <c r="T53" i="3"/>
  <c r="U53" i="3"/>
  <c r="V53" i="3"/>
  <c r="W53" i="3"/>
  <c r="X53" i="3"/>
  <c r="Y53" i="3"/>
  <c r="Z53" i="3"/>
  <c r="AA53" i="3"/>
  <c r="AB53" i="3"/>
  <c r="AC53" i="3"/>
  <c r="AD53" i="3"/>
  <c r="AE53" i="3"/>
  <c r="T5" i="3"/>
  <c r="U5" i="3"/>
  <c r="V5" i="3"/>
  <c r="W5" i="3"/>
  <c r="X5" i="3"/>
  <c r="Y5" i="3"/>
  <c r="Z5" i="3"/>
  <c r="AA5" i="3"/>
  <c r="AB5" i="3"/>
  <c r="AC5" i="3"/>
  <c r="AD5" i="3"/>
  <c r="AE5" i="3"/>
  <c r="T6" i="3"/>
  <c r="U6" i="3"/>
  <c r="V6" i="3"/>
  <c r="W6" i="3"/>
  <c r="X6" i="3"/>
  <c r="Y6" i="3"/>
  <c r="Z6" i="3"/>
  <c r="AA6" i="3"/>
  <c r="AB6" i="3"/>
  <c r="AC6" i="3"/>
  <c r="AD6" i="3"/>
  <c r="AE6" i="3"/>
  <c r="T7" i="3"/>
  <c r="U7" i="3"/>
  <c r="V7" i="3"/>
  <c r="W7" i="3"/>
  <c r="X7" i="3"/>
  <c r="Y7" i="3"/>
  <c r="Z7" i="3"/>
  <c r="AA7" i="3"/>
  <c r="AB7" i="3"/>
  <c r="AC7" i="3"/>
  <c r="AD7" i="3"/>
  <c r="AE7" i="3"/>
  <c r="T8" i="3"/>
  <c r="U8" i="3"/>
  <c r="V8" i="3"/>
  <c r="W8" i="3"/>
  <c r="X8" i="3"/>
  <c r="Y8" i="3"/>
  <c r="Z8" i="3"/>
  <c r="AA8" i="3"/>
  <c r="AB8" i="3"/>
  <c r="AC8" i="3"/>
  <c r="AD8" i="3"/>
  <c r="AE8" i="3"/>
  <c r="T9" i="3"/>
  <c r="U9" i="3"/>
  <c r="V9" i="3"/>
  <c r="W9" i="3"/>
  <c r="X9" i="3"/>
  <c r="Y9" i="3"/>
  <c r="Z9" i="3"/>
  <c r="AA9" i="3"/>
  <c r="AB9" i="3"/>
  <c r="AC9" i="3"/>
  <c r="AD9" i="3"/>
  <c r="AE9" i="3"/>
  <c r="T10" i="3"/>
  <c r="U10" i="3"/>
  <c r="V10" i="3"/>
  <c r="W10" i="3"/>
  <c r="X10" i="3"/>
  <c r="Y10" i="3"/>
  <c r="Z10" i="3"/>
  <c r="AA10" i="3"/>
  <c r="AB10" i="3"/>
  <c r="AC10" i="3"/>
  <c r="AD10" i="3"/>
  <c r="AE10" i="3"/>
  <c r="T11" i="3"/>
  <c r="U11" i="3"/>
  <c r="V11" i="3"/>
  <c r="W11" i="3"/>
  <c r="X11" i="3"/>
  <c r="Y11" i="3"/>
  <c r="Z11" i="3"/>
  <c r="AA11" i="3"/>
  <c r="AB11" i="3"/>
  <c r="AC11" i="3"/>
  <c r="AD11" i="3"/>
  <c r="AE11" i="3"/>
  <c r="T12" i="3"/>
  <c r="U12" i="3"/>
  <c r="V12" i="3"/>
  <c r="W12" i="3"/>
  <c r="X12" i="3"/>
  <c r="Y12" i="3"/>
  <c r="Z12" i="3"/>
  <c r="AA12" i="3"/>
  <c r="AB12" i="3"/>
  <c r="AC12" i="3"/>
  <c r="AD12" i="3"/>
  <c r="AE12" i="3"/>
  <c r="T13" i="3"/>
  <c r="U13" i="3"/>
  <c r="V13" i="3"/>
  <c r="W13" i="3"/>
  <c r="X13" i="3"/>
  <c r="Y13" i="3"/>
  <c r="Z13" i="3"/>
  <c r="AA13" i="3"/>
  <c r="AB13" i="3"/>
  <c r="AC13" i="3"/>
  <c r="AD13" i="3"/>
  <c r="AE13" i="3"/>
  <c r="T14" i="3"/>
  <c r="U14" i="3"/>
  <c r="V14" i="3"/>
  <c r="W14" i="3"/>
  <c r="X14" i="3"/>
  <c r="Y14" i="3"/>
  <c r="Z14" i="3"/>
  <c r="AA14" i="3"/>
  <c r="AB14" i="3"/>
  <c r="AC14" i="3"/>
  <c r="AD14" i="3"/>
  <c r="AE14" i="3"/>
  <c r="T15" i="3"/>
  <c r="U15" i="3"/>
  <c r="V15" i="3"/>
  <c r="W15" i="3"/>
  <c r="X15" i="3"/>
  <c r="Y15" i="3"/>
  <c r="Z15" i="3"/>
  <c r="AA15" i="3"/>
  <c r="AB15" i="3"/>
  <c r="AC15" i="3"/>
  <c r="AD15" i="3"/>
  <c r="AE15" i="3"/>
  <c r="T16" i="3"/>
  <c r="U16" i="3"/>
  <c r="V16" i="3"/>
  <c r="W16" i="3"/>
  <c r="X16" i="3"/>
  <c r="Y16" i="3"/>
  <c r="Z16" i="3"/>
  <c r="AA16" i="3"/>
  <c r="AB16" i="3"/>
  <c r="AC16" i="3"/>
  <c r="AD16" i="3"/>
  <c r="AE16" i="3"/>
  <c r="T17" i="3"/>
  <c r="U17" i="3"/>
  <c r="V17" i="3"/>
  <c r="W17" i="3"/>
  <c r="X17" i="3"/>
  <c r="Y17" i="3"/>
  <c r="Z17" i="3"/>
  <c r="AA17" i="3"/>
  <c r="AB17" i="3"/>
  <c r="AC17" i="3"/>
  <c r="AD17" i="3"/>
  <c r="AE17" i="3"/>
  <c r="T18" i="3"/>
  <c r="U18" i="3"/>
  <c r="V18" i="3"/>
  <c r="W18" i="3"/>
  <c r="X18" i="3"/>
  <c r="Y18" i="3"/>
  <c r="Z18" i="3"/>
  <c r="AA18" i="3"/>
  <c r="AB18" i="3"/>
  <c r="AC18" i="3"/>
  <c r="AD18" i="3"/>
  <c r="AE18" i="3"/>
  <c r="T19" i="3"/>
  <c r="U19" i="3"/>
  <c r="V19" i="3"/>
  <c r="W19" i="3"/>
  <c r="X19" i="3"/>
  <c r="Y19" i="3"/>
  <c r="Z19" i="3"/>
  <c r="AA19" i="3"/>
  <c r="AB19" i="3"/>
  <c r="AC19" i="3"/>
  <c r="AD19" i="3"/>
  <c r="AE19" i="3"/>
  <c r="T34" i="3"/>
  <c r="U34" i="3"/>
  <c r="V34" i="3"/>
  <c r="W34" i="3"/>
  <c r="X34" i="3"/>
  <c r="Y34" i="3"/>
  <c r="Z34" i="3"/>
  <c r="AA34" i="3"/>
  <c r="AB34" i="3"/>
  <c r="AC34" i="3"/>
  <c r="AD34" i="3"/>
  <c r="AE34" i="3"/>
  <c r="T35" i="3"/>
  <c r="U35" i="3"/>
  <c r="V35" i="3"/>
  <c r="W35" i="3"/>
  <c r="X35" i="3"/>
  <c r="Y35" i="3"/>
  <c r="Z35" i="3"/>
  <c r="AA35" i="3"/>
  <c r="AB35" i="3"/>
  <c r="AC35" i="3"/>
  <c r="AD35" i="3"/>
  <c r="AE35" i="3"/>
  <c r="T36" i="3"/>
  <c r="U36" i="3"/>
  <c r="V36" i="3"/>
  <c r="W36" i="3"/>
  <c r="X36" i="3"/>
  <c r="Y36" i="3"/>
  <c r="Z36" i="3"/>
  <c r="AA36" i="3"/>
  <c r="AB36" i="3"/>
  <c r="AC36" i="3"/>
  <c r="AD36" i="3"/>
  <c r="AE36" i="3"/>
  <c r="T37" i="3"/>
  <c r="U37" i="3"/>
  <c r="V37" i="3"/>
  <c r="W37" i="3"/>
  <c r="X37" i="3"/>
  <c r="Y37" i="3"/>
  <c r="Z37" i="3"/>
  <c r="AA37" i="3"/>
  <c r="AB37" i="3"/>
  <c r="AC37" i="3"/>
  <c r="AD37" i="3"/>
  <c r="AE37" i="3"/>
  <c r="T38" i="3"/>
  <c r="U38" i="3"/>
  <c r="V38" i="3"/>
  <c r="W38" i="3"/>
  <c r="X38" i="3"/>
  <c r="Y38" i="3"/>
  <c r="Z38" i="3"/>
  <c r="AA38" i="3"/>
  <c r="AB38" i="3"/>
  <c r="AC38" i="3"/>
  <c r="AD38" i="3"/>
  <c r="AE38" i="3"/>
  <c r="T39" i="3"/>
  <c r="U39" i="3"/>
  <c r="V39" i="3"/>
  <c r="W39" i="3"/>
  <c r="X39" i="3"/>
  <c r="Y39" i="3"/>
  <c r="Z39" i="3"/>
  <c r="AA39" i="3"/>
  <c r="AB39" i="3"/>
  <c r="AC39" i="3"/>
  <c r="AD39" i="3"/>
  <c r="AE39" i="3"/>
  <c r="T40" i="3"/>
  <c r="U40" i="3"/>
  <c r="V40" i="3"/>
  <c r="W40" i="3"/>
  <c r="X40" i="3"/>
  <c r="Y40" i="3"/>
  <c r="Z40" i="3"/>
  <c r="AA40" i="3"/>
  <c r="AB40" i="3"/>
  <c r="AC40" i="3"/>
  <c r="AD40" i="3"/>
  <c r="AE40" i="3"/>
  <c r="AE4" i="3"/>
  <c r="AD4" i="3"/>
  <c r="AC4" i="3"/>
  <c r="AB4" i="3"/>
  <c r="AA4" i="3"/>
  <c r="Z4" i="3"/>
  <c r="Y4" i="3"/>
  <c r="X4" i="3"/>
  <c r="W4" i="3"/>
  <c r="V4" i="3"/>
  <c r="U4" i="3"/>
  <c r="T4" i="3"/>
  <c r="J13" i="8" l="1"/>
  <c r="H13" i="8"/>
  <c r="F13" i="8"/>
  <c r="I13" i="8" s="1"/>
  <c r="I12" i="8"/>
  <c r="H12" i="8"/>
  <c r="F12" i="8"/>
  <c r="J12" i="8" s="1"/>
  <c r="J11" i="8"/>
  <c r="I11" i="8"/>
  <c r="F11" i="8"/>
  <c r="H11" i="8" s="1"/>
  <c r="F24" i="8"/>
  <c r="F25" i="8"/>
  <c r="J25" i="8" s="1"/>
  <c r="F26" i="8"/>
  <c r="J26" i="8" s="1"/>
  <c r="F27" i="8"/>
  <c r="F28" i="8"/>
  <c r="I28" i="8" s="1"/>
  <c r="F29" i="8"/>
  <c r="F30" i="8"/>
  <c r="H28" i="8"/>
  <c r="J28" i="8"/>
  <c r="H29" i="8"/>
  <c r="I29" i="8"/>
  <c r="J29" i="8"/>
  <c r="H30" i="8"/>
  <c r="I30" i="8"/>
  <c r="J30" i="8"/>
  <c r="I23" i="8"/>
  <c r="J23" i="8"/>
  <c r="H24" i="8"/>
  <c r="I24" i="8"/>
  <c r="J24" i="8"/>
  <c r="H25" i="8"/>
  <c r="I25" i="8"/>
  <c r="H26" i="8"/>
  <c r="I26" i="8"/>
  <c r="G32" i="3"/>
  <c r="H32" i="3"/>
  <c r="I32" i="3"/>
  <c r="J32" i="3"/>
  <c r="K32" i="3"/>
  <c r="L32" i="3"/>
  <c r="M32" i="3"/>
  <c r="N32" i="3"/>
  <c r="O32" i="3"/>
  <c r="P32" i="3"/>
  <c r="Q32" i="3"/>
  <c r="R32" i="3"/>
  <c r="G33" i="3"/>
  <c r="H33" i="3"/>
  <c r="I33" i="3"/>
  <c r="J33" i="3"/>
  <c r="K33" i="3"/>
  <c r="L33" i="3"/>
  <c r="M33" i="3"/>
  <c r="N33" i="3"/>
  <c r="O33" i="3"/>
  <c r="P33" i="3"/>
  <c r="Q33" i="3"/>
  <c r="R33" i="3"/>
  <c r="G34" i="3"/>
  <c r="H34" i="3"/>
  <c r="I34" i="3"/>
  <c r="J34" i="3"/>
  <c r="K34" i="3"/>
  <c r="L34" i="3"/>
  <c r="M34" i="3"/>
  <c r="N34" i="3"/>
  <c r="O34" i="3"/>
  <c r="P34" i="3"/>
  <c r="Q34" i="3"/>
  <c r="R34" i="3"/>
  <c r="G35" i="3"/>
  <c r="H35" i="3"/>
  <c r="I35" i="3"/>
  <c r="J35" i="3"/>
  <c r="K35" i="3"/>
  <c r="L35" i="3"/>
  <c r="M35" i="3"/>
  <c r="N35" i="3"/>
  <c r="O35" i="3"/>
  <c r="P35" i="3"/>
  <c r="Q35" i="3"/>
  <c r="R35" i="3"/>
  <c r="G36" i="3"/>
  <c r="H36" i="3"/>
  <c r="I36" i="3"/>
  <c r="J36" i="3"/>
  <c r="K36" i="3"/>
  <c r="L36" i="3"/>
  <c r="M36" i="3"/>
  <c r="N36" i="3"/>
  <c r="O36" i="3"/>
  <c r="P36" i="3"/>
  <c r="Q36" i="3"/>
  <c r="R36" i="3"/>
  <c r="G37" i="3"/>
  <c r="H37" i="3"/>
  <c r="I37" i="3"/>
  <c r="J37" i="3"/>
  <c r="K37" i="3"/>
  <c r="L37" i="3"/>
  <c r="M37" i="3"/>
  <c r="N37" i="3"/>
  <c r="O37" i="3"/>
  <c r="P37" i="3"/>
  <c r="Q37" i="3"/>
  <c r="R37" i="3"/>
  <c r="G38" i="3"/>
  <c r="H38" i="3"/>
  <c r="I38" i="3"/>
  <c r="J38" i="3"/>
  <c r="K38" i="3"/>
  <c r="L38" i="3"/>
  <c r="M38" i="3"/>
  <c r="N38" i="3"/>
  <c r="O38" i="3"/>
  <c r="P38" i="3"/>
  <c r="Q38" i="3"/>
  <c r="R38" i="3"/>
  <c r="G39" i="3"/>
  <c r="H39" i="3"/>
  <c r="I39" i="3"/>
  <c r="J39" i="3"/>
  <c r="K39" i="3"/>
  <c r="L39" i="3"/>
  <c r="M39" i="3"/>
  <c r="N39" i="3"/>
  <c r="O39" i="3"/>
  <c r="P39" i="3"/>
  <c r="Q39" i="3"/>
  <c r="R39" i="3"/>
  <c r="G40" i="3"/>
  <c r="H40" i="3"/>
  <c r="I40" i="3"/>
  <c r="J40" i="3"/>
  <c r="K40" i="3"/>
  <c r="L40" i="3"/>
  <c r="M40" i="3"/>
  <c r="N40" i="3"/>
  <c r="O40" i="3"/>
  <c r="P40" i="3"/>
  <c r="Q40" i="3"/>
  <c r="R40" i="3"/>
  <c r="AH54" i="3" l="1"/>
  <c r="AI54" i="3"/>
  <c r="AO54" i="3"/>
  <c r="AG54" i="3"/>
  <c r="AP54" i="3"/>
  <c r="AQ54" i="3"/>
  <c r="AJ54" i="3"/>
  <c r="AK54" i="3"/>
  <c r="AL54" i="3"/>
  <c r="AM54" i="3"/>
  <c r="AN54" i="3"/>
  <c r="AR54" i="3"/>
  <c r="F26" i="11"/>
  <c r="E26" i="11"/>
  <c r="D26" i="11"/>
  <c r="F25" i="11"/>
  <c r="E25" i="11"/>
  <c r="D25" i="11"/>
  <c r="F24" i="11"/>
  <c r="E24" i="11"/>
  <c r="D24" i="11"/>
  <c r="M20" i="11"/>
  <c r="N20" i="11" s="1"/>
  <c r="G14" i="11"/>
  <c r="G26" i="11" s="1"/>
  <c r="G13" i="11"/>
  <c r="H13" i="11" s="1"/>
  <c r="I13" i="11" s="1"/>
  <c r="J13" i="11" s="1"/>
  <c r="K13" i="11" s="1"/>
  <c r="L13" i="11" s="1"/>
  <c r="M13" i="11" s="1"/>
  <c r="N13" i="11" s="1"/>
  <c r="G12" i="11"/>
  <c r="G24" i="11" s="1"/>
  <c r="H10" i="11"/>
  <c r="H9" i="11"/>
  <c r="I9" i="11" s="1"/>
  <c r="J9" i="11" s="1"/>
  <c r="K9" i="11" s="1"/>
  <c r="L9" i="11" s="1"/>
  <c r="M9" i="11" s="1"/>
  <c r="N9" i="11" s="1"/>
  <c r="H8" i="11"/>
  <c r="I8" i="11" s="1"/>
  <c r="J8" i="11" s="1"/>
  <c r="K8" i="11" s="1"/>
  <c r="L8" i="11" s="1"/>
  <c r="M8" i="11" s="1"/>
  <c r="N8" i="11" s="1"/>
  <c r="H6" i="11"/>
  <c r="I6" i="11" s="1"/>
  <c r="G5" i="11"/>
  <c r="G4" i="11"/>
  <c r="H4" i="11" s="1"/>
  <c r="G25" i="11" l="1"/>
  <c r="I4" i="11"/>
  <c r="J6" i="11"/>
  <c r="H5" i="11"/>
  <c r="H12" i="11"/>
  <c r="I12" i="11" s="1"/>
  <c r="J12" i="11" s="1"/>
  <c r="K12" i="11" s="1"/>
  <c r="L12" i="11" s="1"/>
  <c r="M12" i="11" s="1"/>
  <c r="N12" i="11" s="1"/>
  <c r="H14" i="11"/>
  <c r="I14" i="11" s="1"/>
  <c r="J14" i="11" s="1"/>
  <c r="K14" i="11" s="1"/>
  <c r="L14" i="11" s="1"/>
  <c r="M14" i="11" s="1"/>
  <c r="N14" i="11" s="1"/>
  <c r="I10" i="11"/>
  <c r="J10" i="11" s="1"/>
  <c r="K10" i="11" s="1"/>
  <c r="L10" i="11" s="1"/>
  <c r="M10" i="11" s="1"/>
  <c r="N10" i="11" s="1"/>
  <c r="F6" i="8"/>
  <c r="I26" i="11" l="1"/>
  <c r="K6" i="11"/>
  <c r="J26" i="11"/>
  <c r="J4" i="11"/>
  <c r="I5" i="11"/>
  <c r="H26" i="11"/>
  <c r="Y54" i="3"/>
  <c r="R10" i="8" s="1"/>
  <c r="AC54" i="3"/>
  <c r="V10" i="8" s="1"/>
  <c r="X54" i="3"/>
  <c r="Q10" i="8" s="1"/>
  <c r="T54" i="3"/>
  <c r="U54" i="3"/>
  <c r="N10" i="8" s="1"/>
  <c r="AE54" i="3"/>
  <c r="X10" i="8" s="1"/>
  <c r="AD54" i="3"/>
  <c r="W10" i="8" s="1"/>
  <c r="V54" i="3"/>
  <c r="O10" i="8" s="1"/>
  <c r="AB54" i="3"/>
  <c r="U10" i="8" s="1"/>
  <c r="AA54" i="3"/>
  <c r="T10" i="8" s="1"/>
  <c r="Z54" i="3"/>
  <c r="S10" i="8" s="1"/>
  <c r="W54" i="3"/>
  <c r="P10" i="8" s="1"/>
  <c r="P8" i="8" l="1"/>
  <c r="P9" i="8"/>
  <c r="O9" i="8"/>
  <c r="O8" i="8"/>
  <c r="U8" i="8"/>
  <c r="U9" i="8"/>
  <c r="V9" i="8"/>
  <c r="V8" i="8"/>
  <c r="X9" i="8"/>
  <c r="X8" i="8"/>
  <c r="Q9" i="8"/>
  <c r="Q8" i="8"/>
  <c r="N9" i="8"/>
  <c r="N8" i="8"/>
  <c r="W8" i="8"/>
  <c r="W9" i="8"/>
  <c r="S8" i="8"/>
  <c r="S9" i="8"/>
  <c r="T8" i="8"/>
  <c r="T9" i="8"/>
  <c r="R9" i="8"/>
  <c r="R8" i="8"/>
  <c r="K4" i="11"/>
  <c r="J5" i="11"/>
  <c r="L6" i="11"/>
  <c r="K26" i="11"/>
  <c r="L26" i="11" l="1"/>
  <c r="M6" i="11"/>
  <c r="K5" i="11"/>
  <c r="L4" i="11"/>
  <c r="I32" i="8"/>
  <c r="J32" i="8"/>
  <c r="H33" i="8"/>
  <c r="I33" i="8"/>
  <c r="I34" i="8"/>
  <c r="J34" i="8"/>
  <c r="H35" i="8"/>
  <c r="J35" i="8"/>
  <c r="H36" i="8"/>
  <c r="J36" i="8"/>
  <c r="H37" i="8"/>
  <c r="J37" i="8"/>
  <c r="H38" i="8"/>
  <c r="I38" i="8"/>
  <c r="I16" i="8"/>
  <c r="J16" i="8"/>
  <c r="H17" i="8"/>
  <c r="H18" i="8"/>
  <c r="H19" i="8"/>
  <c r="I19" i="8"/>
  <c r="J19" i="8"/>
  <c r="H27" i="8"/>
  <c r="H9" i="8"/>
  <c r="J9" i="8"/>
  <c r="H10" i="8"/>
  <c r="I10" i="8"/>
  <c r="H5" i="8"/>
  <c r="J5" i="8"/>
  <c r="H6" i="8"/>
  <c r="I6" i="8"/>
  <c r="J6" i="8"/>
  <c r="I8" i="8"/>
  <c r="J8" i="8"/>
  <c r="J4" i="8"/>
  <c r="I4" i="8"/>
  <c r="I2" i="9"/>
  <c r="M4" i="11" l="1"/>
  <c r="L5" i="11"/>
  <c r="M26" i="11"/>
  <c r="N6" i="11"/>
  <c r="N26" i="11" s="1"/>
  <c r="J3" i="8"/>
  <c r="R45" i="3"/>
  <c r="Q45" i="3"/>
  <c r="P45" i="3"/>
  <c r="O45" i="3"/>
  <c r="N45" i="3"/>
  <c r="M45" i="3"/>
  <c r="L45" i="3"/>
  <c r="K45" i="3"/>
  <c r="J45" i="3"/>
  <c r="I45" i="3"/>
  <c r="H45" i="3"/>
  <c r="G45" i="3"/>
  <c r="R44" i="3"/>
  <c r="Q44" i="3"/>
  <c r="P44" i="3"/>
  <c r="O44" i="3"/>
  <c r="N44" i="3"/>
  <c r="M44" i="3"/>
  <c r="L44" i="3"/>
  <c r="K44" i="3"/>
  <c r="J44" i="3"/>
  <c r="I44" i="3"/>
  <c r="H44" i="3"/>
  <c r="G44" i="3"/>
  <c r="R51" i="3"/>
  <c r="Q51" i="3"/>
  <c r="P51" i="3"/>
  <c r="O51" i="3"/>
  <c r="N51" i="3"/>
  <c r="M51" i="3"/>
  <c r="L51" i="3"/>
  <c r="K51" i="3"/>
  <c r="J51" i="3"/>
  <c r="I51" i="3"/>
  <c r="H51" i="3"/>
  <c r="G51" i="3"/>
  <c r="R46" i="3"/>
  <c r="Q46" i="3"/>
  <c r="P46" i="3"/>
  <c r="O46" i="3"/>
  <c r="N46" i="3"/>
  <c r="M46" i="3"/>
  <c r="L46" i="3"/>
  <c r="K46" i="3"/>
  <c r="J46" i="3"/>
  <c r="I46" i="3"/>
  <c r="H46" i="3"/>
  <c r="G46" i="3"/>
  <c r="R48" i="3"/>
  <c r="Q48" i="3"/>
  <c r="P48" i="3"/>
  <c r="O48" i="3"/>
  <c r="N48" i="3"/>
  <c r="M48" i="3"/>
  <c r="L48" i="3"/>
  <c r="K48" i="3"/>
  <c r="J48" i="3"/>
  <c r="I48" i="3"/>
  <c r="H48" i="3"/>
  <c r="G48" i="3"/>
  <c r="R50" i="3"/>
  <c r="Q50" i="3"/>
  <c r="P50" i="3"/>
  <c r="O50" i="3"/>
  <c r="N50" i="3"/>
  <c r="M50" i="3"/>
  <c r="L50" i="3"/>
  <c r="K50" i="3"/>
  <c r="J50" i="3"/>
  <c r="I50" i="3"/>
  <c r="H50" i="3"/>
  <c r="G50" i="3"/>
  <c r="R47" i="3"/>
  <c r="Q47" i="3"/>
  <c r="P47" i="3"/>
  <c r="O47" i="3"/>
  <c r="N47" i="3"/>
  <c r="M47" i="3"/>
  <c r="L47" i="3"/>
  <c r="K47" i="3"/>
  <c r="J47" i="3"/>
  <c r="I47" i="3"/>
  <c r="H47" i="3"/>
  <c r="G47" i="3"/>
  <c r="F23" i="8"/>
  <c r="F5" i="8"/>
  <c r="I5" i="8" s="1"/>
  <c r="I3" i="8" s="1"/>
  <c r="F18" i="8"/>
  <c r="F17" i="8"/>
  <c r="F16" i="8"/>
  <c r="H16" i="8" s="1"/>
  <c r="F10" i="8"/>
  <c r="J10" i="8" s="1"/>
  <c r="J7" i="8" s="1"/>
  <c r="F9" i="8"/>
  <c r="I9" i="8" s="1"/>
  <c r="I7" i="8" s="1"/>
  <c r="F8" i="8"/>
  <c r="H8" i="8" s="1"/>
  <c r="H7" i="8" s="1"/>
  <c r="F4" i="8"/>
  <c r="H4" i="8" s="1"/>
  <c r="H3" i="8" s="1"/>
  <c r="N26" i="8" s="1"/>
  <c r="F38" i="8"/>
  <c r="J38" i="8" s="1"/>
  <c r="F37" i="8"/>
  <c r="I37" i="8" s="1"/>
  <c r="F36" i="8"/>
  <c r="I36" i="8" s="1"/>
  <c r="F35" i="8"/>
  <c r="I35" i="8" s="1"/>
  <c r="F34" i="8"/>
  <c r="H34" i="8" s="1"/>
  <c r="F33" i="8"/>
  <c r="J33" i="8" s="1"/>
  <c r="F32" i="8"/>
  <c r="H32" i="8" s="1"/>
  <c r="H31" i="8" s="1"/>
  <c r="I31" i="8" l="1"/>
  <c r="H15" i="8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H23" i="8"/>
  <c r="I17" i="8"/>
  <c r="J17" i="8"/>
  <c r="J15" i="8" s="1"/>
  <c r="J18" i="8"/>
  <c r="I18" i="8"/>
  <c r="J27" i="8"/>
  <c r="J22" i="8" s="1"/>
  <c r="I27" i="8"/>
  <c r="I22" i="8" s="1"/>
  <c r="J31" i="8"/>
  <c r="N25" i="8"/>
  <c r="O26" i="8"/>
  <c r="P26" i="8" s="1"/>
  <c r="Q26" i="8" s="1"/>
  <c r="R26" i="8" s="1"/>
  <c r="S26" i="8" s="1"/>
  <c r="T26" i="8" s="1"/>
  <c r="U26" i="8" s="1"/>
  <c r="V26" i="8" s="1"/>
  <c r="W26" i="8" s="1"/>
  <c r="X26" i="8" s="1"/>
  <c r="N4" i="11"/>
  <c r="M5" i="11"/>
  <c r="N6" i="8"/>
  <c r="O6" i="8" s="1"/>
  <c r="P6" i="8" s="1"/>
  <c r="Q6" i="8" s="1"/>
  <c r="R6" i="8" s="1"/>
  <c r="S6" i="8" s="1"/>
  <c r="T6" i="8" s="1"/>
  <c r="U6" i="8" s="1"/>
  <c r="V6" i="8" s="1"/>
  <c r="W6" i="8" s="1"/>
  <c r="X6" i="8" s="1"/>
  <c r="R16" i="3"/>
  <c r="Q16" i="3"/>
  <c r="P16" i="3"/>
  <c r="O16" i="3"/>
  <c r="N16" i="3"/>
  <c r="M16" i="3"/>
  <c r="L16" i="3"/>
  <c r="K16" i="3"/>
  <c r="J16" i="3"/>
  <c r="I16" i="3"/>
  <c r="H16" i="3"/>
  <c r="G16" i="3"/>
  <c r="G13" i="3"/>
  <c r="H13" i="3"/>
  <c r="I13" i="3"/>
  <c r="J13" i="3"/>
  <c r="K13" i="3"/>
  <c r="L13" i="3"/>
  <c r="M13" i="3"/>
  <c r="N13" i="3"/>
  <c r="O13" i="3"/>
  <c r="P13" i="3"/>
  <c r="Q13" i="3"/>
  <c r="R13" i="3"/>
  <c r="G14" i="3"/>
  <c r="H14" i="3"/>
  <c r="I14" i="3"/>
  <c r="J14" i="3"/>
  <c r="K14" i="3"/>
  <c r="L14" i="3"/>
  <c r="M14" i="3"/>
  <c r="N14" i="3"/>
  <c r="O14" i="3"/>
  <c r="P14" i="3"/>
  <c r="Q14" i="3"/>
  <c r="R14" i="3"/>
  <c r="G15" i="3"/>
  <c r="H15" i="3"/>
  <c r="I15" i="3"/>
  <c r="J15" i="3"/>
  <c r="K15" i="3"/>
  <c r="L15" i="3"/>
  <c r="M15" i="3"/>
  <c r="N15" i="3"/>
  <c r="O15" i="3"/>
  <c r="P15" i="3"/>
  <c r="Q15" i="3"/>
  <c r="R15" i="3"/>
  <c r="I15" i="8" l="1"/>
  <c r="N13" i="8" s="1"/>
  <c r="N18" i="8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H22" i="8"/>
  <c r="N22" i="8"/>
  <c r="O22" i="8" s="1"/>
  <c r="P22" i="8" s="1"/>
  <c r="Q22" i="8" s="1"/>
  <c r="R22" i="8" s="1"/>
  <c r="S22" i="8" s="1"/>
  <c r="T22" i="8" s="1"/>
  <c r="U22" i="8" s="1"/>
  <c r="V22" i="8" s="1"/>
  <c r="W22" i="8" s="1"/>
  <c r="X22" i="8" s="1"/>
  <c r="N5" i="8"/>
  <c r="O5" i="8" s="1"/>
  <c r="P5" i="8" s="1"/>
  <c r="Q5" i="8" s="1"/>
  <c r="R5" i="8" s="1"/>
  <c r="S5" i="8" s="1"/>
  <c r="T5" i="8" s="1"/>
  <c r="U5" i="8" s="1"/>
  <c r="V5" i="8" s="1"/>
  <c r="W5" i="8" s="1"/>
  <c r="X5" i="8" s="1"/>
  <c r="I40" i="8"/>
  <c r="N24" i="8"/>
  <c r="O24" i="8" s="1"/>
  <c r="P24" i="8" s="1"/>
  <c r="Q24" i="8" s="1"/>
  <c r="R24" i="8" s="1"/>
  <c r="S24" i="8" s="1"/>
  <c r="T24" i="8" s="1"/>
  <c r="U24" i="8" s="1"/>
  <c r="V24" i="8" s="1"/>
  <c r="W24" i="8" s="1"/>
  <c r="X24" i="8" s="1"/>
  <c r="O25" i="8"/>
  <c r="P25" i="8" s="1"/>
  <c r="Q25" i="8" s="1"/>
  <c r="R25" i="8" s="1"/>
  <c r="S25" i="8" s="1"/>
  <c r="T25" i="8" s="1"/>
  <c r="U25" i="8" s="1"/>
  <c r="V25" i="8" s="1"/>
  <c r="W25" i="8" s="1"/>
  <c r="X25" i="8" s="1"/>
  <c r="N5" i="11"/>
  <c r="H40" i="8"/>
  <c r="G20" i="3"/>
  <c r="H20" i="3"/>
  <c r="I20" i="3"/>
  <c r="J20" i="3"/>
  <c r="K20" i="3"/>
  <c r="L20" i="3"/>
  <c r="M20" i="3"/>
  <c r="N20" i="3"/>
  <c r="O20" i="3"/>
  <c r="P20" i="3"/>
  <c r="Q20" i="3"/>
  <c r="R20" i="3"/>
  <c r="G52" i="3"/>
  <c r="H52" i="3"/>
  <c r="I52" i="3"/>
  <c r="J52" i="3"/>
  <c r="K52" i="3"/>
  <c r="L52" i="3"/>
  <c r="M52" i="3"/>
  <c r="N52" i="3"/>
  <c r="O52" i="3"/>
  <c r="P52" i="3"/>
  <c r="Q52" i="3"/>
  <c r="R52" i="3"/>
  <c r="G17" i="3"/>
  <c r="G18" i="3"/>
  <c r="K18" i="3"/>
  <c r="G19" i="3"/>
  <c r="R12" i="3"/>
  <c r="Q12" i="3"/>
  <c r="P12" i="3"/>
  <c r="O12" i="3"/>
  <c r="N12" i="3"/>
  <c r="M12" i="3"/>
  <c r="L12" i="3"/>
  <c r="K12" i="3"/>
  <c r="J12" i="3"/>
  <c r="I12" i="3"/>
  <c r="H12" i="3"/>
  <c r="G12" i="3"/>
  <c r="H4" i="3"/>
  <c r="I4" i="3"/>
  <c r="J4" i="3"/>
  <c r="K4" i="3"/>
  <c r="L4" i="3"/>
  <c r="M4" i="3"/>
  <c r="N4" i="3"/>
  <c r="O4" i="3"/>
  <c r="Q4" i="3"/>
  <c r="R4" i="3"/>
  <c r="H5" i="3"/>
  <c r="I5" i="3"/>
  <c r="J5" i="3"/>
  <c r="K5" i="3"/>
  <c r="L5" i="3"/>
  <c r="M5" i="3"/>
  <c r="N5" i="3"/>
  <c r="O5" i="3"/>
  <c r="P5" i="3"/>
  <c r="Q5" i="3"/>
  <c r="R5" i="3"/>
  <c r="H6" i="3"/>
  <c r="I6" i="3"/>
  <c r="J6" i="3"/>
  <c r="K6" i="3"/>
  <c r="L6" i="3"/>
  <c r="M6" i="3"/>
  <c r="N6" i="3"/>
  <c r="O6" i="3"/>
  <c r="P6" i="3"/>
  <c r="Q6" i="3"/>
  <c r="R6" i="3"/>
  <c r="H7" i="3"/>
  <c r="I7" i="3"/>
  <c r="J7" i="3"/>
  <c r="K7" i="3"/>
  <c r="L7" i="3"/>
  <c r="M7" i="3"/>
  <c r="N7" i="3"/>
  <c r="O7" i="3"/>
  <c r="P7" i="3"/>
  <c r="Q7" i="3"/>
  <c r="R7" i="3"/>
  <c r="H8" i="3"/>
  <c r="I8" i="3"/>
  <c r="J8" i="3"/>
  <c r="K8" i="3"/>
  <c r="L8" i="3"/>
  <c r="M8" i="3"/>
  <c r="N8" i="3"/>
  <c r="O8" i="3"/>
  <c r="P8" i="3"/>
  <c r="Q8" i="3"/>
  <c r="R8" i="3"/>
  <c r="H9" i="3"/>
  <c r="I9" i="3"/>
  <c r="J9" i="3"/>
  <c r="K9" i="3"/>
  <c r="L9" i="3"/>
  <c r="M9" i="3"/>
  <c r="N9" i="3"/>
  <c r="O9" i="3"/>
  <c r="P9" i="3"/>
  <c r="Q9" i="3"/>
  <c r="R9" i="3"/>
  <c r="H10" i="3"/>
  <c r="I10" i="3"/>
  <c r="J10" i="3"/>
  <c r="K10" i="3"/>
  <c r="L10" i="3"/>
  <c r="M10" i="3"/>
  <c r="N10" i="3"/>
  <c r="O10" i="3"/>
  <c r="P10" i="3"/>
  <c r="Q10" i="3"/>
  <c r="R10" i="3"/>
  <c r="H11" i="3"/>
  <c r="I11" i="3"/>
  <c r="J11" i="3"/>
  <c r="K11" i="3"/>
  <c r="L11" i="3"/>
  <c r="M11" i="3"/>
  <c r="N11" i="3"/>
  <c r="O11" i="3"/>
  <c r="P11" i="3"/>
  <c r="Q11" i="3"/>
  <c r="R11" i="3"/>
  <c r="G5" i="3"/>
  <c r="G6" i="3"/>
  <c r="G7" i="3"/>
  <c r="G8" i="3"/>
  <c r="G9" i="3"/>
  <c r="G10" i="3"/>
  <c r="G11" i="3"/>
  <c r="G4" i="3"/>
  <c r="N19" i="3"/>
  <c r="L18" i="3"/>
  <c r="J17" i="3"/>
  <c r="O13" i="8" l="1"/>
  <c r="P13" i="8" s="1"/>
  <c r="Q13" i="8" s="1"/>
  <c r="R13" i="8" s="1"/>
  <c r="S13" i="8" s="1"/>
  <c r="T13" i="8" s="1"/>
  <c r="U13" i="8" s="1"/>
  <c r="V13" i="8" s="1"/>
  <c r="W13" i="8" s="1"/>
  <c r="X13" i="8" s="1"/>
  <c r="N12" i="8"/>
  <c r="O12" i="8" s="1"/>
  <c r="P12" i="8" s="1"/>
  <c r="Q12" i="8" s="1"/>
  <c r="R12" i="8" s="1"/>
  <c r="S12" i="8" s="1"/>
  <c r="T12" i="8" s="1"/>
  <c r="U12" i="8" s="1"/>
  <c r="V12" i="8" s="1"/>
  <c r="W12" i="8" s="1"/>
  <c r="X12" i="8" s="1"/>
  <c r="N17" i="8"/>
  <c r="N16" i="8" s="1"/>
  <c r="O16" i="8" s="1"/>
  <c r="P16" i="8" s="1"/>
  <c r="Q16" i="8" s="1"/>
  <c r="R16" i="8" s="1"/>
  <c r="S16" i="8" s="1"/>
  <c r="T16" i="8" s="1"/>
  <c r="U16" i="8" s="1"/>
  <c r="V16" i="8" s="1"/>
  <c r="W16" i="8" s="1"/>
  <c r="X16" i="8" s="1"/>
  <c r="J40" i="8"/>
  <c r="N4" i="8"/>
  <c r="O4" i="8" s="1"/>
  <c r="P4" i="8" s="1"/>
  <c r="Q4" i="8" s="1"/>
  <c r="R4" i="8" s="1"/>
  <c r="S4" i="8" s="1"/>
  <c r="T4" i="8" s="1"/>
  <c r="U4" i="8" s="1"/>
  <c r="V4" i="8" s="1"/>
  <c r="W4" i="8" s="1"/>
  <c r="X4" i="8" s="1"/>
  <c r="N21" i="8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M19" i="3"/>
  <c r="L19" i="3"/>
  <c r="N17" i="3"/>
  <c r="I17" i="3"/>
  <c r="I18" i="3"/>
  <c r="P18" i="3"/>
  <c r="Q19" i="3"/>
  <c r="I19" i="3"/>
  <c r="O18" i="3"/>
  <c r="M17" i="3"/>
  <c r="Q17" i="3"/>
  <c r="P17" i="3"/>
  <c r="Q18" i="3"/>
  <c r="O17" i="3"/>
  <c r="R19" i="3"/>
  <c r="J19" i="3"/>
  <c r="H18" i="3"/>
  <c r="P19" i="3"/>
  <c r="H19" i="3"/>
  <c r="N18" i="3"/>
  <c r="L17" i="3"/>
  <c r="J18" i="3"/>
  <c r="R18" i="3"/>
  <c r="H17" i="3"/>
  <c r="K19" i="3"/>
  <c r="O19" i="3"/>
  <c r="M18" i="3"/>
  <c r="K17" i="3"/>
  <c r="R17" i="3"/>
  <c r="G54" i="3"/>
  <c r="O17" i="8" l="1"/>
  <c r="P17" i="8" s="1"/>
  <c r="Q17" i="8" s="1"/>
  <c r="R17" i="8" s="1"/>
  <c r="S17" i="8" s="1"/>
  <c r="T17" i="8" s="1"/>
  <c r="U17" i="8" s="1"/>
  <c r="V17" i="8" s="1"/>
  <c r="W17" i="8" s="1"/>
  <c r="X17" i="8" s="1"/>
  <c r="N20" i="8"/>
  <c r="O20" i="8" s="1"/>
  <c r="P20" i="8" s="1"/>
  <c r="Q20" i="8" s="1"/>
  <c r="R20" i="8" s="1"/>
  <c r="S20" i="8" s="1"/>
  <c r="T20" i="8" s="1"/>
  <c r="U20" i="8" s="1"/>
  <c r="V20" i="8" s="1"/>
  <c r="W20" i="8" s="1"/>
  <c r="X20" i="8" s="1"/>
  <c r="I54" i="3"/>
  <c r="O27" i="8" s="1"/>
  <c r="H54" i="3"/>
  <c r="N27" i="8" s="1"/>
  <c r="J54" i="3"/>
  <c r="P27" i="8" s="1"/>
  <c r="K54" i="3"/>
  <c r="Q27" i="8" s="1"/>
  <c r="L54" i="3"/>
  <c r="R27" i="8" s="1"/>
  <c r="N31" i="8" l="1"/>
  <c r="C15" i="1" s="1"/>
  <c r="N30" i="8"/>
  <c r="C14" i="1" s="1"/>
  <c r="R32" i="8"/>
  <c r="G16" i="1" s="1"/>
  <c r="R30" i="8"/>
  <c r="G14" i="1" s="1"/>
  <c r="R31" i="8"/>
  <c r="G15" i="1" s="1"/>
  <c r="Q32" i="8"/>
  <c r="F16" i="1" s="1"/>
  <c r="Q30" i="8"/>
  <c r="F14" i="1" s="1"/>
  <c r="Q31" i="8"/>
  <c r="F15" i="1" s="1"/>
  <c r="P30" i="8"/>
  <c r="E14" i="1" s="1"/>
  <c r="P31" i="8"/>
  <c r="E15" i="1" s="1"/>
  <c r="P32" i="8"/>
  <c r="E16" i="1" s="1"/>
  <c r="N32" i="8"/>
  <c r="C16" i="1" s="1"/>
  <c r="O30" i="8"/>
  <c r="D14" i="1" s="1"/>
  <c r="O31" i="8"/>
  <c r="D15" i="1" s="1"/>
  <c r="O32" i="8"/>
  <c r="D16" i="1" s="1"/>
  <c r="G11" i="1"/>
  <c r="G10" i="1" s="1"/>
  <c r="H17" i="11" s="1"/>
  <c r="H25" i="11" s="1"/>
  <c r="C11" i="1"/>
  <c r="C9" i="1" s="1"/>
  <c r="F11" i="1"/>
  <c r="F9" i="1" s="1"/>
  <c r="E11" i="1"/>
  <c r="E9" i="1" s="1"/>
  <c r="D11" i="1"/>
  <c r="D9" i="1" s="1"/>
  <c r="M54" i="3"/>
  <c r="S27" i="8" s="1"/>
  <c r="C22" i="1" l="1"/>
  <c r="C20" i="1"/>
  <c r="F20" i="1"/>
  <c r="E20" i="1"/>
  <c r="D20" i="1"/>
  <c r="G21" i="1"/>
  <c r="S31" i="8"/>
  <c r="S32" i="8"/>
  <c r="S30" i="8"/>
  <c r="D10" i="1"/>
  <c r="D21" i="1" s="1"/>
  <c r="G9" i="1"/>
  <c r="H16" i="11" s="1"/>
  <c r="H24" i="11" s="1"/>
  <c r="C10" i="1"/>
  <c r="C21" i="1" s="1"/>
  <c r="I16" i="11"/>
  <c r="I24" i="11" s="1"/>
  <c r="F10" i="1"/>
  <c r="F21" i="1" s="1"/>
  <c r="E10" i="1"/>
  <c r="E21" i="1" s="1"/>
  <c r="N54" i="3"/>
  <c r="T27" i="8" s="1"/>
  <c r="G20" i="1" l="1"/>
  <c r="T31" i="8"/>
  <c r="T32" i="8"/>
  <c r="T30" i="8"/>
  <c r="I17" i="11"/>
  <c r="I25" i="11" s="1"/>
  <c r="J17" i="11"/>
  <c r="J25" i="11" s="1"/>
  <c r="O54" i="3"/>
  <c r="U27" i="8" s="1"/>
  <c r="U32" i="8" l="1"/>
  <c r="U31" i="8"/>
  <c r="U30" i="8"/>
  <c r="J16" i="11"/>
  <c r="J24" i="11" s="1"/>
  <c r="K16" i="11"/>
  <c r="K24" i="11" s="1"/>
  <c r="P54" i="3"/>
  <c r="V27" i="8" s="1"/>
  <c r="V30" i="8" l="1"/>
  <c r="V31" i="8"/>
  <c r="V32" i="8"/>
  <c r="K17" i="11"/>
  <c r="K25" i="11" s="1"/>
  <c r="L17" i="11"/>
  <c r="L25" i="11" s="1"/>
  <c r="Q54" i="3"/>
  <c r="W27" i="8" s="1"/>
  <c r="W30" i="8" l="1"/>
  <c r="W32" i="8"/>
  <c r="W31" i="8"/>
  <c r="L16" i="11"/>
  <c r="L24" i="11" s="1"/>
  <c r="M16" i="11"/>
  <c r="M24" i="11" s="1"/>
  <c r="R54" i="3"/>
  <c r="X27" i="8" s="1"/>
  <c r="X30" i="8" l="1"/>
  <c r="X31" i="8"/>
  <c r="X32" i="8"/>
  <c r="M17" i="11"/>
  <c r="M25" i="11" s="1"/>
  <c r="N16" i="11"/>
  <c r="N24" i="11" s="1"/>
  <c r="N17" i="11" l="1"/>
  <c r="N25" i="11" s="1"/>
  <c r="E22" i="1"/>
  <c r="D22" i="1"/>
  <c r="F22" i="1" l="1"/>
  <c r="G22" i="1" l="1"/>
</calcChain>
</file>

<file path=xl/sharedStrings.xml><?xml version="1.0" encoding="utf-8"?>
<sst xmlns="http://schemas.openxmlformats.org/spreadsheetml/2006/main" count="270" uniqueCount="147">
  <si>
    <t>Scenario</t>
  </si>
  <si>
    <t>High</t>
  </si>
  <si>
    <t>Medium</t>
  </si>
  <si>
    <t>Low</t>
  </si>
  <si>
    <t>White Label Managed Services</t>
  </si>
  <si>
    <t>OpenCT Marketplace Revenues</t>
  </si>
  <si>
    <t>Consulting Revenues</t>
  </si>
  <si>
    <t>7 industry specific “disruptive” applications</t>
  </si>
  <si>
    <t>Acquisition Revenues</t>
  </si>
  <si>
    <t>Development</t>
  </si>
  <si>
    <t>G&amp;A</t>
  </si>
  <si>
    <t>TOTAL</t>
  </si>
  <si>
    <t>Units</t>
  </si>
  <si>
    <t>Expenses (000's)</t>
  </si>
  <si>
    <t>Marketing/Bus Dev/Sales</t>
  </si>
  <si>
    <t>Hardware &amp; Software</t>
  </si>
  <si>
    <t>Kazakhtelecom</t>
  </si>
  <si>
    <t>Agorai</t>
  </si>
  <si>
    <t>NITEC</t>
  </si>
  <si>
    <t>Uzbekistan</t>
  </si>
  <si>
    <t>CETC</t>
  </si>
  <si>
    <t>Circuits</t>
  </si>
  <si>
    <t>Mesh Design</t>
  </si>
  <si>
    <t>Azerbaijan</t>
  </si>
  <si>
    <t>Beeline</t>
  </si>
  <si>
    <t>Notes</t>
  </si>
  <si>
    <t>Initial Prototype 8/19</t>
  </si>
  <si>
    <t>First Set Installed</t>
  </si>
  <si>
    <t>(000's)</t>
  </si>
  <si>
    <t>Revenue Source</t>
  </si>
  <si>
    <t>Kyrgystan</t>
  </si>
  <si>
    <t>Software Development</t>
  </si>
  <si>
    <t>Deployment Teams</t>
  </si>
  <si>
    <t>A-Team</t>
  </si>
  <si>
    <t>BaaT</t>
  </si>
  <si>
    <t>BD-WAN</t>
  </si>
  <si>
    <t>NOS</t>
  </si>
  <si>
    <t>Blockchain</t>
  </si>
  <si>
    <t>Baat VPN</t>
  </si>
  <si>
    <t>Killer Apps</t>
  </si>
  <si>
    <t>Med</t>
  </si>
  <si>
    <t>Total</t>
  </si>
  <si>
    <t>USA</t>
  </si>
  <si>
    <t>EU</t>
  </si>
  <si>
    <t xml:space="preserve">Market Driven R&amp;D team </t>
  </si>
  <si>
    <t>Traveling region to region based on demand</t>
  </si>
  <si>
    <t>Staging</t>
  </si>
  <si>
    <t>Staging &amp; testing network devices before deployment</t>
  </si>
  <si>
    <t>Network Device OS</t>
  </si>
  <si>
    <t>Thailand CAT</t>
  </si>
  <si>
    <t>ASIA</t>
  </si>
  <si>
    <t>Deutsche Telekom</t>
  </si>
  <si>
    <t>TATA Consulting</t>
  </si>
  <si>
    <t>SES Networks</t>
  </si>
  <si>
    <t>Luxemburg Satellite Company</t>
  </si>
  <si>
    <t>China Electronics Technolgy Group Corporation</t>
  </si>
  <si>
    <t>WORLD</t>
  </si>
  <si>
    <t>Avg Circuit Cost</t>
  </si>
  <si>
    <t>Cloudwalk</t>
  </si>
  <si>
    <t>Cambricon Tech</t>
  </si>
  <si>
    <t>China  AI Chip Manufacturer</t>
  </si>
  <si>
    <t>Gungaou China, Facial Recognition, 3D scanning</t>
  </si>
  <si>
    <t>CENTRAL ASIA</t>
  </si>
  <si>
    <t>Start</t>
  </si>
  <si>
    <t>End</t>
  </si>
  <si>
    <t>Per week</t>
  </si>
  <si>
    <t>Per month</t>
  </si>
  <si>
    <t>Per Day</t>
  </si>
  <si>
    <t>Initial 1K Circuits</t>
  </si>
  <si>
    <t>Duration: 90 days Mid April - Mid July</t>
  </si>
  <si>
    <t>14 weeks</t>
  </si>
  <si>
    <t>72 circuits per week - about 330 circuits per month</t>
  </si>
  <si>
    <t>15 Migrations per day</t>
  </si>
  <si>
    <t>Core plus 15 squads</t>
  </si>
  <si>
    <t>(20 person deployment team)</t>
  </si>
  <si>
    <t>2- 1 plus backup for Core</t>
  </si>
  <si>
    <t>18 - 15 plus 3 backup for SquadJuly 2020: 3rd Q 2020 – 2nd Q 2024</t>
  </si>
  <si>
    <t>Approximately 5K circuits -</t>
  </si>
  <si>
    <t>111 per monthQuarterly Assessment/Migration</t>
  </si>
  <si>
    <t>Duration: 45 Months</t>
  </si>
  <si>
    <t>July 2020: 3rd Q 2020 – 2nd Q 2024</t>
  </si>
  <si>
    <t>111 per month</t>
  </si>
  <si>
    <t>28 per week</t>
  </si>
  <si>
    <t>6 Migrations per day</t>
  </si>
  <si>
    <t>Core plus 6 squads</t>
  </si>
  <si>
    <t>(10 person deployment team)</t>
  </si>
  <si>
    <t>8 - 6 plus 2 backup for Squad</t>
  </si>
  <si>
    <t>Squads</t>
  </si>
  <si>
    <t>Deployment</t>
  </si>
  <si>
    <t>Core</t>
  </si>
  <si>
    <t>Initial</t>
  </si>
  <si>
    <t>Onoing Rollout</t>
  </si>
  <si>
    <t>Backup</t>
  </si>
  <si>
    <t>Months</t>
  </si>
  <si>
    <t>Avg Circuit Price</t>
  </si>
  <si>
    <t>Central Asia</t>
  </si>
  <si>
    <t>Rollout</t>
  </si>
  <si>
    <t>Need: 10 people per 1000 circuits per year</t>
  </si>
  <si>
    <t>Area</t>
  </si>
  <si>
    <t>Prob</t>
  </si>
  <si>
    <t>All</t>
  </si>
  <si>
    <t>NOC/Offices</t>
  </si>
  <si>
    <t>Additional Business Opportunities (000's)</t>
  </si>
  <si>
    <t>Avg Cost</t>
  </si>
  <si>
    <t>Security</t>
  </si>
  <si>
    <t>Traveling group for rollout of large projects</t>
  </si>
  <si>
    <t>Nursultan Offices</t>
  </si>
  <si>
    <t>JV Rev Share</t>
  </si>
  <si>
    <t>Marketing/BusDev/Sales</t>
  </si>
  <si>
    <t>Invest</t>
  </si>
  <si>
    <t>REVENUE (000's)</t>
  </si>
  <si>
    <t>INVESTMENT (000's)</t>
  </si>
  <si>
    <t xml:space="preserve">  </t>
  </si>
  <si>
    <t>Personnel</t>
  </si>
  <si>
    <t>US Office Lease</t>
  </si>
  <si>
    <t>EU Office Lease</t>
  </si>
  <si>
    <t>Replace Every</t>
  </si>
  <si>
    <t>Years</t>
  </si>
  <si>
    <t>Assumptions</t>
  </si>
  <si>
    <t>Curcuits Rollout By Year</t>
  </si>
  <si>
    <t>Expenses Per Circuit Per Year</t>
  </si>
  <si>
    <t>ANNUAL REVENUE</t>
  </si>
  <si>
    <t>EXPENSES (000's)</t>
  </si>
  <si>
    <t>CASH FLOW (000's)</t>
  </si>
  <si>
    <t>Tradeshows + Marketing</t>
  </si>
  <si>
    <t>Key:</t>
  </si>
  <si>
    <t>Medium level of investment - proceeds used for 2 regions</t>
  </si>
  <si>
    <t>Low level of investment - proceeds used for Central Asia Only</t>
  </si>
  <si>
    <t>High Level Of Investment - proceeds used for global rollout</t>
  </si>
  <si>
    <t>Note: These opportunities are not included in the Summary revenue model, these are additional upside available for OpenCT to take advantage of.</t>
  </si>
  <si>
    <t>Note:</t>
  </si>
  <si>
    <t>Only 2020 - 2025 revenues are represented in the summary, all else is for knowledge of future revenues</t>
  </si>
  <si>
    <t>Prosecutors office</t>
  </si>
  <si>
    <t>Kazpost</t>
  </si>
  <si>
    <t>KEGOC</t>
  </si>
  <si>
    <t>Kazakhstan Railways</t>
  </si>
  <si>
    <t>Bi Group</t>
  </si>
  <si>
    <t>Eurasian bank (ERG)</t>
  </si>
  <si>
    <t>АО «Halyk Bank»</t>
  </si>
  <si>
    <t>NCOC</t>
  </si>
  <si>
    <t>Technodom</t>
  </si>
  <si>
    <t>Magnum Cash and Carry</t>
  </si>
  <si>
    <t>АО «FoodMaster»</t>
  </si>
  <si>
    <t>KazAeroNavigation</t>
  </si>
  <si>
    <t>AirAstana</t>
  </si>
  <si>
    <t>Tele2</t>
  </si>
  <si>
    <t>Tele3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</si>
</sst>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/dd/yy;@"/>
    <numFmt numFmtId="166" formatCode="_(&quot;$&quot;* #,##0_);_(&quot;$&quot;* \(#,##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1D1C1D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1D1C1D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2" xfId="0" applyFont="1" applyBorder="1"/>
    <xf numFmtId="164" fontId="4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4" fontId="4" fillId="0" borderId="5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/>
    </xf>
    <xf numFmtId="0" fontId="3" fillId="0" borderId="4" xfId="0" applyFont="1" applyBorder="1"/>
    <xf numFmtId="164" fontId="0" fillId="0" borderId="5" xfId="0" applyNumberFormat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 wrapText="1"/>
    </xf>
    <xf numFmtId="0" fontId="0" fillId="0" borderId="6" xfId="0" applyBorder="1"/>
    <xf numFmtId="166" fontId="0" fillId="0" borderId="0" xfId="1" applyNumberFormat="1" applyFont="1"/>
    <xf numFmtId="0" fontId="2" fillId="0" borderId="0" xfId="0" applyFont="1"/>
    <xf numFmtId="0" fontId="0" fillId="0" borderId="0" xfId="0" applyBorder="1"/>
    <xf numFmtId="164" fontId="6" fillId="0" borderId="0" xfId="0" applyNumberFormat="1" applyFont="1" applyBorder="1" applyAlignment="1">
      <alignment horizontal="right" vertical="center" wrapText="1"/>
    </xf>
    <xf numFmtId="9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10" xfId="0" applyFont="1" applyFill="1" applyBorder="1"/>
    <xf numFmtId="9" fontId="2" fillId="2" borderId="10" xfId="0" applyNumberFormat="1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Font="1"/>
    <xf numFmtId="0" fontId="8" fillId="0" borderId="0" xfId="0" applyFont="1"/>
    <xf numFmtId="166" fontId="2" fillId="2" borderId="10" xfId="1" applyNumberFormat="1" applyFont="1" applyFill="1" applyBorder="1"/>
    <xf numFmtId="166" fontId="2" fillId="2" borderId="11" xfId="1" applyNumberFormat="1" applyFont="1" applyFill="1" applyBorder="1"/>
    <xf numFmtId="0" fontId="2" fillId="2" borderId="8" xfId="0" applyFont="1" applyFill="1" applyBorder="1" applyAlignment="1">
      <alignment vertical="center"/>
    </xf>
    <xf numFmtId="0" fontId="2" fillId="5" borderId="0" xfId="0" applyFont="1" applyFill="1"/>
    <xf numFmtId="0" fontId="0" fillId="5" borderId="0" xfId="0" applyFill="1"/>
    <xf numFmtId="0" fontId="0" fillId="0" borderId="4" xfId="0" applyFill="1" applyBorder="1"/>
    <xf numFmtId="165" fontId="6" fillId="0" borderId="4" xfId="0" applyNumberFormat="1" applyFont="1" applyFill="1" applyBorder="1" applyAlignment="1">
      <alignment horizontal="center" vertical="center" wrapText="1"/>
    </xf>
    <xf numFmtId="0" fontId="0" fillId="6" borderId="0" xfId="0" applyFill="1"/>
    <xf numFmtId="164" fontId="4" fillId="0" borderId="13" xfId="0" applyNumberFormat="1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10" fillId="0" borderId="0" xfId="0" applyFont="1"/>
    <xf numFmtId="165" fontId="9" fillId="0" borderId="12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5" fontId="9" fillId="0" borderId="23" xfId="0" applyNumberFormat="1" applyFont="1" applyBorder="1" applyAlignment="1">
      <alignment horizontal="left" vertical="center" wrapText="1"/>
    </xf>
    <xf numFmtId="164" fontId="4" fillId="0" borderId="24" xfId="0" applyNumberFormat="1" applyFont="1" applyFill="1" applyBorder="1" applyAlignment="1">
      <alignment horizontal="left" vertical="center" wrapText="1"/>
    </xf>
    <xf numFmtId="164" fontId="4" fillId="0" borderId="24" xfId="0" applyNumberFormat="1" applyFont="1" applyBorder="1" applyAlignment="1">
      <alignment horizontal="right" vertical="center" wrapText="1"/>
    </xf>
    <xf numFmtId="164" fontId="4" fillId="7" borderId="3" xfId="0" applyNumberFormat="1" applyFont="1" applyFill="1" applyBorder="1" applyAlignment="1">
      <alignment horizontal="left" vertical="center" wrapText="1"/>
    </xf>
    <xf numFmtId="164" fontId="4" fillId="7" borderId="3" xfId="0" applyNumberFormat="1" applyFont="1" applyFill="1" applyBorder="1" applyAlignment="1">
      <alignment horizontal="right" vertical="center" wrapText="1"/>
    </xf>
    <xf numFmtId="164" fontId="4" fillId="7" borderId="21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left" vertical="center" wrapText="1"/>
    </xf>
    <xf numFmtId="165" fontId="3" fillId="0" borderId="16" xfId="0" applyNumberFormat="1" applyFont="1" applyBorder="1" applyAlignment="1">
      <alignment horizontal="left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5" fontId="5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left" vertical="center" wrapText="1"/>
    </xf>
    <xf numFmtId="164" fontId="4" fillId="7" borderId="17" xfId="0" applyNumberFormat="1" applyFont="1" applyFill="1" applyBorder="1" applyAlignment="1">
      <alignment horizontal="left" vertical="center" wrapText="1"/>
    </xf>
    <xf numFmtId="164" fontId="4" fillId="7" borderId="17" xfId="0" applyNumberFormat="1" applyFont="1" applyFill="1" applyBorder="1" applyAlignment="1">
      <alignment horizontal="right" vertical="center" wrapText="1"/>
    </xf>
    <xf numFmtId="164" fontId="4" fillId="7" borderId="18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vertical="center" wrapText="1"/>
    </xf>
    <xf numFmtId="164" fontId="4" fillId="0" borderId="32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33" xfId="0" applyNumberFormat="1" applyFont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0" fillId="0" borderId="5" xfId="0" applyNumberFormat="1" applyBorder="1"/>
    <xf numFmtId="0" fontId="0" fillId="0" borderId="19" xfId="0" applyBorder="1"/>
    <xf numFmtId="164" fontId="0" fillId="0" borderId="32" xfId="0" applyNumberFormat="1" applyBorder="1"/>
    <xf numFmtId="164" fontId="4" fillId="0" borderId="7" xfId="0" applyNumberFormat="1" applyFont="1" applyFill="1" applyBorder="1" applyAlignment="1">
      <alignment horizontal="left" vertical="center" wrapText="1"/>
    </xf>
    <xf numFmtId="164" fontId="0" fillId="0" borderId="7" xfId="0" applyNumberFormat="1" applyBorder="1"/>
    <xf numFmtId="164" fontId="0" fillId="0" borderId="33" xfId="0" applyNumberFormat="1" applyBorder="1"/>
    <xf numFmtId="164" fontId="4" fillId="0" borderId="5" xfId="0" applyNumberFormat="1" applyFont="1" applyFill="1" applyBorder="1" applyAlignment="1">
      <alignment horizontal="right" vertical="center" wrapText="1"/>
    </xf>
    <xf numFmtId="164" fontId="0" fillId="0" borderId="5" xfId="0" applyNumberFormat="1" applyFill="1" applyBorder="1" applyAlignment="1">
      <alignment horizontal="right" vertical="center"/>
    </xf>
    <xf numFmtId="164" fontId="4" fillId="0" borderId="20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0" fontId="0" fillId="2" borderId="3" xfId="0" applyFill="1" applyBorder="1"/>
    <xf numFmtId="0" fontId="0" fillId="2" borderId="21" xfId="0" applyFill="1" applyBorder="1"/>
    <xf numFmtId="0" fontId="11" fillId="2" borderId="2" xfId="0" applyFont="1" applyFill="1" applyBorder="1"/>
    <xf numFmtId="165" fontId="3" fillId="0" borderId="9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166" fontId="0" fillId="4" borderId="16" xfId="0" applyNumberFormat="1" applyFill="1" applyBorder="1"/>
    <xf numFmtId="166" fontId="0" fillId="4" borderId="17" xfId="0" applyNumberFormat="1" applyFill="1" applyBorder="1"/>
    <xf numFmtId="166" fontId="0" fillId="4" borderId="18" xfId="0" applyNumberFormat="1" applyFill="1" applyBorder="1"/>
    <xf numFmtId="37" fontId="2" fillId="0" borderId="0" xfId="0" applyNumberFormat="1" applyFont="1"/>
    <xf numFmtId="1" fontId="2" fillId="2" borderId="9" xfId="0" applyNumberFormat="1" applyFont="1" applyFill="1" applyBorder="1" applyAlignment="1">
      <alignment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horizontal="right" vertical="center" wrapText="1"/>
    </xf>
    <xf numFmtId="166" fontId="4" fillId="0" borderId="33" xfId="0" applyNumberFormat="1" applyFont="1" applyBorder="1" applyAlignment="1">
      <alignment horizontal="right" vertical="center" wrapText="1"/>
    </xf>
    <xf numFmtId="0" fontId="0" fillId="7" borderId="9" xfId="0" applyFill="1" applyBorder="1"/>
    <xf numFmtId="0" fontId="0" fillId="7" borderId="10" xfId="0" applyFill="1" applyBorder="1"/>
    <xf numFmtId="0" fontId="0" fillId="7" borderId="26" xfId="0" applyFill="1" applyBorder="1"/>
    <xf numFmtId="0" fontId="0" fillId="7" borderId="27" xfId="0" applyFill="1" applyBorder="1"/>
    <xf numFmtId="166" fontId="0" fillId="0" borderId="5" xfId="0" applyNumberFormat="1" applyBorder="1"/>
    <xf numFmtId="0" fontId="0" fillId="0" borderId="28" xfId="0" applyBorder="1"/>
    <xf numFmtId="166" fontId="0" fillId="0" borderId="32" xfId="0" applyNumberFormat="1" applyBorder="1"/>
    <xf numFmtId="0" fontId="0" fillId="0" borderId="30" xfId="0" applyBorder="1"/>
    <xf numFmtId="164" fontId="4" fillId="0" borderId="31" xfId="0" applyNumberFormat="1" applyFont="1" applyFill="1" applyBorder="1" applyAlignment="1">
      <alignment horizontal="left" vertical="center" wrapText="1"/>
    </xf>
    <xf numFmtId="166" fontId="0" fillId="0" borderId="7" xfId="0" applyNumberFormat="1" applyBorder="1"/>
    <xf numFmtId="166" fontId="0" fillId="0" borderId="33" xfId="0" applyNumberFormat="1" applyBorder="1"/>
    <xf numFmtId="166" fontId="0" fillId="0" borderId="0" xfId="1" applyNumberFormat="1" applyFont="1" applyFill="1"/>
    <xf numFmtId="44" fontId="0" fillId="0" borderId="0" xfId="1" applyNumberFormat="1" applyFont="1"/>
    <xf numFmtId="1" fontId="0" fillId="0" borderId="0" xfId="1" applyNumberFormat="1" applyFont="1"/>
    <xf numFmtId="0" fontId="0" fillId="8" borderId="0" xfId="0" applyFill="1"/>
    <xf numFmtId="0" fontId="2" fillId="8" borderId="0" xfId="0" applyFont="1" applyFill="1"/>
    <xf numFmtId="1" fontId="2" fillId="2" borderId="26" xfId="0" applyNumberFormat="1" applyFont="1" applyFill="1" applyBorder="1" applyAlignment="1">
      <alignment horizontal="center" vertical="center" wrapText="1"/>
    </xf>
    <xf numFmtId="1" fontId="2" fillId="2" borderId="27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right" vertical="center" wrapText="1"/>
    </xf>
    <xf numFmtId="1" fontId="2" fillId="2" borderId="10" xfId="0" applyNumberFormat="1" applyFont="1" applyFill="1" applyBorder="1" applyAlignment="1">
      <alignment vertical="center"/>
    </xf>
    <xf numFmtId="0" fontId="3" fillId="3" borderId="9" xfId="0" applyFont="1" applyFill="1" applyBorder="1"/>
    <xf numFmtId="0" fontId="3" fillId="3" borderId="10" xfId="0" applyFont="1" applyFill="1" applyBorder="1"/>
    <xf numFmtId="164" fontId="4" fillId="2" borderId="10" xfId="0" applyNumberFormat="1" applyFont="1" applyFill="1" applyBorder="1" applyAlignment="1">
      <alignment horizontal="center" vertical="center" wrapText="1"/>
    </xf>
    <xf numFmtId="166" fontId="4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6" fontId="4" fillId="0" borderId="22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6" fontId="4" fillId="0" borderId="32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164" fontId="4" fillId="0" borderId="34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left" vertical="center" wrapText="1"/>
    </xf>
    <xf numFmtId="0" fontId="0" fillId="0" borderId="29" xfId="0" applyBorder="1"/>
    <xf numFmtId="164" fontId="6" fillId="0" borderId="29" xfId="0" applyNumberFormat="1" applyFont="1" applyBorder="1" applyAlignment="1">
      <alignment horizontal="right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0" fontId="0" fillId="8" borderId="25" xfId="0" applyFill="1" applyBorder="1"/>
    <xf numFmtId="0" fontId="3" fillId="7" borderId="26" xfId="0" applyFont="1" applyFill="1" applyBorder="1" applyAlignment="1">
      <alignment horizontal="left" vertical="center"/>
    </xf>
    <xf numFmtId="0" fontId="0" fillId="8" borderId="26" xfId="0" applyFill="1" applyBorder="1"/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right" vertical="center" wrapText="1"/>
    </xf>
    <xf numFmtId="0" fontId="0" fillId="0" borderId="5" xfId="0" applyBorder="1"/>
    <xf numFmtId="164" fontId="4" fillId="0" borderId="2" xfId="0" applyNumberFormat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21" xfId="0" applyBorder="1"/>
    <xf numFmtId="164" fontId="4" fillId="0" borderId="4" xfId="0" applyNumberFormat="1" applyFont="1" applyFill="1" applyBorder="1" applyAlignment="1">
      <alignment horizontal="left" vertical="center" wrapText="1"/>
    </xf>
    <xf numFmtId="0" fontId="0" fillId="0" borderId="32" xfId="0" applyBorder="1"/>
    <xf numFmtId="164" fontId="4" fillId="0" borderId="6" xfId="0" applyNumberFormat="1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33" xfId="0" applyBorder="1"/>
    <xf numFmtId="164" fontId="6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260A-EC03-1A4E-91EE-2A291A7C9C7C}">
  <dimension ref="B1:M27"/>
  <sheetViews>
    <sheetView zoomScale="130" zoomScaleNormal="130" workbookViewId="0">
      <selection activeCell="J13" sqref="J13"/>
    </sheetView>
  </sheetViews>
  <sheetFormatPr baseColWidth="10" defaultColWidth="11" defaultRowHeight="16" x14ac:dyDescent="0.2"/>
  <cols>
    <col min="1" max="1" width="0.83203125" customWidth="1"/>
    <col min="2" max="2" width="8.5" bestFit="1" customWidth="1"/>
    <col min="3" max="3" width="12" customWidth="1"/>
    <col min="4" max="4" width="9.33203125" bestFit="1" customWidth="1"/>
    <col min="5" max="5" width="12.33203125" customWidth="1"/>
    <col min="6" max="6" width="10.1640625" customWidth="1"/>
    <col min="7" max="7" width="10.6640625" bestFit="1" customWidth="1"/>
    <col min="8" max="9" width="9.33203125" bestFit="1" customWidth="1"/>
    <col min="10" max="11" width="10.1640625" bestFit="1" customWidth="1"/>
    <col min="12" max="13" width="10.83203125" bestFit="1" customWidth="1"/>
  </cols>
  <sheetData>
    <row r="1" spans="2:13" ht="3" customHeight="1" thickBot="1" x14ac:dyDescent="0.25"/>
    <row r="2" spans="2:13" ht="17" customHeight="1" thickBot="1" x14ac:dyDescent="0.25">
      <c r="B2" s="64" t="s">
        <v>0</v>
      </c>
      <c r="C2" s="23">
        <v>2020</v>
      </c>
      <c r="D2" s="23">
        <v>2021</v>
      </c>
      <c r="E2" s="23">
        <v>2022</v>
      </c>
      <c r="F2" s="23">
        <v>2023</v>
      </c>
      <c r="G2" s="23">
        <v>2024</v>
      </c>
      <c r="H2" s="156"/>
      <c r="I2" s="156"/>
      <c r="J2" s="156"/>
      <c r="K2" s="156"/>
      <c r="L2" s="156"/>
      <c r="M2" s="156"/>
    </row>
    <row r="3" spans="2:13" ht="17" customHeight="1" thickBot="1" x14ac:dyDescent="0.25">
      <c r="B3" s="140"/>
      <c r="C3" s="141" t="s">
        <v>111</v>
      </c>
      <c r="D3" s="142"/>
      <c r="E3" s="122"/>
      <c r="F3" s="122"/>
      <c r="G3" s="123"/>
      <c r="H3" s="156"/>
      <c r="I3" s="156"/>
      <c r="J3" s="156"/>
      <c r="K3" s="156"/>
      <c r="L3" s="156"/>
      <c r="M3" s="156"/>
    </row>
    <row r="4" spans="2:13" x14ac:dyDescent="0.2">
      <c r="B4" s="143" t="s">
        <v>1</v>
      </c>
      <c r="C4" s="144">
        <v>20000</v>
      </c>
      <c r="D4" s="144"/>
      <c r="E4" s="144"/>
      <c r="F4" s="144"/>
      <c r="G4" s="145"/>
      <c r="H4" s="157"/>
      <c r="I4" s="157"/>
      <c r="J4" s="157"/>
      <c r="K4" s="157"/>
      <c r="L4" s="157"/>
      <c r="M4" s="157"/>
    </row>
    <row r="5" spans="2:13" x14ac:dyDescent="0.2">
      <c r="B5" s="132" t="s">
        <v>40</v>
      </c>
      <c r="C5" s="6">
        <v>10000</v>
      </c>
      <c r="D5" s="6"/>
      <c r="E5" s="6"/>
      <c r="F5" s="6"/>
      <c r="G5" s="65"/>
      <c r="H5" s="157"/>
      <c r="I5" s="157"/>
      <c r="J5" s="157"/>
      <c r="K5" s="157"/>
      <c r="L5" s="157"/>
      <c r="M5" s="157"/>
    </row>
    <row r="6" spans="2:13" ht="17" thickBot="1" x14ac:dyDescent="0.25">
      <c r="B6" s="134" t="s">
        <v>3</v>
      </c>
      <c r="C6" s="66">
        <v>5000</v>
      </c>
      <c r="D6" s="66">
        <v>5000</v>
      </c>
      <c r="E6" s="66">
        <v>5000</v>
      </c>
      <c r="F6" s="66">
        <v>5000</v>
      </c>
      <c r="G6" s="67">
        <v>5000</v>
      </c>
      <c r="H6" s="157"/>
      <c r="I6" s="157"/>
      <c r="J6" s="157"/>
      <c r="K6" s="157"/>
      <c r="L6" s="157"/>
      <c r="M6" s="157"/>
    </row>
    <row r="7" spans="2:13" ht="17" thickBot="1" x14ac:dyDescent="0.25">
      <c r="B7" s="111"/>
      <c r="C7" s="20"/>
      <c r="D7" s="20"/>
      <c r="E7" s="20"/>
      <c r="F7" s="20"/>
      <c r="G7" s="137"/>
      <c r="H7" s="87"/>
      <c r="I7" s="87"/>
      <c r="J7" s="87"/>
      <c r="K7" s="87"/>
      <c r="L7" s="87"/>
      <c r="M7" s="87"/>
    </row>
    <row r="8" spans="2:13" ht="16" customHeight="1" thickBot="1" x14ac:dyDescent="0.25">
      <c r="B8" s="100"/>
      <c r="C8" s="125" t="s">
        <v>110</v>
      </c>
      <c r="D8" s="101"/>
      <c r="E8" s="101"/>
      <c r="F8" s="101"/>
      <c r="G8" s="102"/>
      <c r="H8" s="156"/>
      <c r="I8" s="156"/>
      <c r="J8" s="156"/>
      <c r="K8" s="156"/>
      <c r="L8" s="156"/>
      <c r="M8" s="156"/>
    </row>
    <row r="9" spans="2:13" x14ac:dyDescent="0.2">
      <c r="B9" s="130" t="s">
        <v>1</v>
      </c>
      <c r="C9" s="42">
        <f t="shared" ref="C9:G9" si="0">C11*3</f>
        <v>168</v>
      </c>
      <c r="D9" s="42">
        <f t="shared" si="0"/>
        <v>181962.48</v>
      </c>
      <c r="E9" s="42">
        <f t="shared" si="0"/>
        <v>299299.98</v>
      </c>
      <c r="F9" s="42">
        <f t="shared" si="0"/>
        <v>376999.98</v>
      </c>
      <c r="G9" s="124">
        <f t="shared" si="0"/>
        <v>433699.98</v>
      </c>
      <c r="H9" s="157"/>
      <c r="I9" s="157"/>
      <c r="J9" s="157"/>
      <c r="K9" s="157"/>
      <c r="L9" s="157"/>
      <c r="M9" s="157"/>
    </row>
    <row r="10" spans="2:13" x14ac:dyDescent="0.2">
      <c r="B10" s="132" t="s">
        <v>40</v>
      </c>
      <c r="C10" s="6">
        <f t="shared" ref="C10:G10" si="1">C11*2</f>
        <v>112</v>
      </c>
      <c r="D10" s="6">
        <f t="shared" si="1"/>
        <v>121308.32</v>
      </c>
      <c r="E10" s="6">
        <f t="shared" si="1"/>
        <v>199533.32</v>
      </c>
      <c r="F10" s="6">
        <f t="shared" si="1"/>
        <v>251333.32</v>
      </c>
      <c r="G10" s="65">
        <f t="shared" si="1"/>
        <v>289133.32</v>
      </c>
      <c r="H10" s="157"/>
      <c r="I10" s="157"/>
      <c r="J10" s="157"/>
      <c r="K10" s="157"/>
      <c r="L10" s="157"/>
      <c r="M10" s="157"/>
    </row>
    <row r="11" spans="2:13" ht="17" thickBot="1" x14ac:dyDescent="0.25">
      <c r="B11" s="134" t="s">
        <v>3</v>
      </c>
      <c r="C11" s="66">
        <f>Pipeline!H54</f>
        <v>56</v>
      </c>
      <c r="D11" s="66">
        <f>Pipeline!I54</f>
        <v>60654.16</v>
      </c>
      <c r="E11" s="66">
        <f>Pipeline!J54</f>
        <v>99766.66</v>
      </c>
      <c r="F11" s="66">
        <f>Pipeline!K54</f>
        <v>125666.66</v>
      </c>
      <c r="G11" s="67">
        <f>Pipeline!L54</f>
        <v>144566.66</v>
      </c>
      <c r="H11" s="157"/>
      <c r="I11" s="157"/>
      <c r="J11" s="157"/>
      <c r="K11" s="157"/>
      <c r="L11" s="157"/>
      <c r="M11" s="157"/>
    </row>
    <row r="12" spans="2:13" ht="17" thickBot="1" x14ac:dyDescent="0.25">
      <c r="B12" s="136"/>
      <c r="C12" s="21"/>
      <c r="D12" s="21"/>
      <c r="E12" s="21"/>
      <c r="F12" s="21"/>
      <c r="G12" s="138"/>
      <c r="H12" s="158"/>
      <c r="I12" s="158"/>
      <c r="J12" s="158"/>
      <c r="K12" s="158"/>
      <c r="L12" s="158"/>
      <c r="M12" s="158"/>
    </row>
    <row r="13" spans="2:13" ht="17" thickBot="1" x14ac:dyDescent="0.25">
      <c r="B13" s="126"/>
      <c r="C13" s="127" t="s">
        <v>122</v>
      </c>
      <c r="D13" s="128"/>
      <c r="E13" s="128"/>
      <c r="F13" s="128"/>
      <c r="G13" s="139"/>
      <c r="H13" s="159"/>
      <c r="I13" s="160"/>
      <c r="J13" s="160"/>
      <c r="K13" s="160"/>
      <c r="L13" s="159"/>
      <c r="M13" s="160"/>
    </row>
    <row r="14" spans="2:13" ht="17" thickBot="1" x14ac:dyDescent="0.25">
      <c r="B14" s="130" t="s">
        <v>1</v>
      </c>
      <c r="C14" s="51">
        <f>Expenses!N30</f>
        <v>12802.742000000002</v>
      </c>
      <c r="D14" s="51">
        <f>Expenses!O30</f>
        <v>133743.56761999999</v>
      </c>
      <c r="E14" s="51">
        <f>Expenses!P30</f>
        <v>112121.333325</v>
      </c>
      <c r="F14" s="51">
        <f>Expenses!Q30</f>
        <v>101969.4552</v>
      </c>
      <c r="G14" s="135">
        <f>Expenses!R30</f>
        <v>99024.705199999997</v>
      </c>
      <c r="H14" s="157"/>
      <c r="I14" s="157"/>
      <c r="J14" s="157"/>
      <c r="K14" s="157"/>
      <c r="L14" s="157"/>
      <c r="M14" s="157"/>
    </row>
    <row r="15" spans="2:13" ht="17" thickBot="1" x14ac:dyDescent="0.25">
      <c r="B15" s="132" t="s">
        <v>40</v>
      </c>
      <c r="C15" s="66">
        <f>Expenses!N31</f>
        <v>8355.3420000000006</v>
      </c>
      <c r="D15" s="66">
        <f>Expenses!O31</f>
        <v>88862.653619999997</v>
      </c>
      <c r="E15" s="66">
        <f>Expenses!P31</f>
        <v>81589.770825</v>
      </c>
      <c r="F15" s="66">
        <f>Expenses!Q31</f>
        <v>80261.955199999997</v>
      </c>
      <c r="G15" s="67">
        <f>Expenses!R31</f>
        <v>81992.205199999997</v>
      </c>
      <c r="H15" s="157"/>
      <c r="I15" s="157"/>
      <c r="J15" s="157"/>
      <c r="K15" s="157"/>
      <c r="L15" s="157"/>
      <c r="M15" s="157"/>
    </row>
    <row r="16" spans="2:13" ht="17" thickBot="1" x14ac:dyDescent="0.25">
      <c r="B16" s="134" t="s">
        <v>3</v>
      </c>
      <c r="C16" s="66">
        <f>Expenses!N32</f>
        <v>2867.942</v>
      </c>
      <c r="D16" s="66">
        <f>Expenses!O32</f>
        <v>42941.73962</v>
      </c>
      <c r="E16" s="66">
        <f>Expenses!P32</f>
        <v>50018.208325</v>
      </c>
      <c r="F16" s="66">
        <f>Expenses!Q32</f>
        <v>57514.455199999997</v>
      </c>
      <c r="G16" s="67">
        <f>Expenses!R32</f>
        <v>63919.705199999997</v>
      </c>
      <c r="H16" s="157"/>
      <c r="I16" s="157"/>
      <c r="J16" s="157"/>
      <c r="K16" s="157"/>
      <c r="L16" s="157"/>
      <c r="M16" s="157"/>
    </row>
    <row r="17" spans="2:13" ht="17" thickBot="1" x14ac:dyDescent="0.25">
      <c r="B17" s="111"/>
      <c r="C17" s="20"/>
      <c r="D17" s="20"/>
      <c r="E17" s="20"/>
      <c r="F17" s="20"/>
      <c r="G17" s="137"/>
      <c r="H17" s="87"/>
      <c r="I17" s="87"/>
      <c r="J17" s="87"/>
      <c r="K17" s="87"/>
      <c r="L17" s="87"/>
      <c r="M17" s="87"/>
    </row>
    <row r="18" spans="2:13" ht="18" thickBot="1" x14ac:dyDescent="0.25">
      <c r="B18" s="64" t="s">
        <v>0</v>
      </c>
      <c r="C18" s="23">
        <v>2020</v>
      </c>
      <c r="D18" s="23">
        <v>2021</v>
      </c>
      <c r="E18" s="23">
        <v>2022</v>
      </c>
      <c r="F18" s="23">
        <v>2023</v>
      </c>
      <c r="G18" s="23">
        <v>2024</v>
      </c>
      <c r="H18" s="156"/>
      <c r="I18" s="156"/>
      <c r="J18" s="156"/>
      <c r="K18" s="156"/>
      <c r="L18" s="156"/>
      <c r="M18" s="156"/>
    </row>
    <row r="19" spans="2:13" ht="17" thickBot="1" x14ac:dyDescent="0.25">
      <c r="B19" s="126"/>
      <c r="C19" s="127" t="s">
        <v>123</v>
      </c>
      <c r="D19" s="128"/>
      <c r="E19" s="128"/>
      <c r="F19" s="128"/>
      <c r="G19" s="139"/>
      <c r="H19" s="159"/>
      <c r="I19" s="160"/>
      <c r="J19" s="160"/>
      <c r="K19" s="160"/>
      <c r="L19" s="159"/>
      <c r="M19" s="160"/>
    </row>
    <row r="20" spans="2:13" x14ac:dyDescent="0.2">
      <c r="B20" s="130" t="s">
        <v>1</v>
      </c>
      <c r="C20" s="129">
        <f t="shared" ref="C20:G20" si="2">C9-C14+C4+C5+C6</f>
        <v>22365.257999999998</v>
      </c>
      <c r="D20" s="129">
        <f t="shared" si="2"/>
        <v>53218.912380000023</v>
      </c>
      <c r="E20" s="129">
        <f t="shared" si="2"/>
        <v>192178.64667499997</v>
      </c>
      <c r="F20" s="129">
        <f t="shared" si="2"/>
        <v>280030.52480000001</v>
      </c>
      <c r="G20" s="131">
        <f t="shared" si="2"/>
        <v>339675.27480000001</v>
      </c>
      <c r="H20" s="161"/>
      <c r="I20" s="161"/>
      <c r="J20" s="161"/>
      <c r="K20" s="161"/>
      <c r="L20" s="161"/>
      <c r="M20" s="161"/>
    </row>
    <row r="21" spans="2:13" x14ac:dyDescent="0.2">
      <c r="B21" s="132" t="s">
        <v>40</v>
      </c>
      <c r="C21" s="103">
        <f t="shared" ref="C21:G21" si="3">C10-C15+C5+C6</f>
        <v>6756.6579999999994</v>
      </c>
      <c r="D21" s="103">
        <f t="shared" si="3"/>
        <v>37445.66638000001</v>
      </c>
      <c r="E21" s="103">
        <f t="shared" si="3"/>
        <v>122943.54917500001</v>
      </c>
      <c r="F21" s="103">
        <f t="shared" si="3"/>
        <v>176071.36480000001</v>
      </c>
      <c r="G21" s="133">
        <f t="shared" si="3"/>
        <v>212141.11480000001</v>
      </c>
      <c r="H21" s="161"/>
      <c r="I21" s="161"/>
      <c r="J21" s="161"/>
      <c r="K21" s="161"/>
      <c r="L21" s="161"/>
      <c r="M21" s="161"/>
    </row>
    <row r="22" spans="2:13" ht="17" thickBot="1" x14ac:dyDescent="0.25">
      <c r="B22" s="134" t="s">
        <v>3</v>
      </c>
      <c r="C22" s="104">
        <f t="shared" ref="C22:G22" si="4">C11-C16+C6</f>
        <v>2188.058</v>
      </c>
      <c r="D22" s="104">
        <f t="shared" si="4"/>
        <v>22712.420380000003</v>
      </c>
      <c r="E22" s="104">
        <f t="shared" si="4"/>
        <v>54748.451675000004</v>
      </c>
      <c r="F22" s="104">
        <f t="shared" si="4"/>
        <v>73152.204800000007</v>
      </c>
      <c r="G22" s="105">
        <f t="shared" si="4"/>
        <v>85646.954800000007</v>
      </c>
      <c r="H22" s="161"/>
      <c r="I22" s="161"/>
      <c r="J22" s="161"/>
      <c r="K22" s="161"/>
      <c r="L22" s="161"/>
      <c r="M22" s="161"/>
    </row>
    <row r="24" spans="2:13" ht="17" thickBot="1" x14ac:dyDescent="0.25">
      <c r="B24" s="155" t="s">
        <v>125</v>
      </c>
    </row>
    <row r="25" spans="2:13" x14ac:dyDescent="0.2">
      <c r="B25" s="147" t="s">
        <v>1</v>
      </c>
      <c r="C25" s="148" t="s">
        <v>128</v>
      </c>
      <c r="D25" s="148"/>
      <c r="E25" s="148"/>
      <c r="F25" s="148"/>
      <c r="G25" s="149"/>
    </row>
    <row r="26" spans="2:13" x14ac:dyDescent="0.2">
      <c r="B26" s="150" t="s">
        <v>40</v>
      </c>
      <c r="C26" s="146" t="s">
        <v>126</v>
      </c>
      <c r="D26" s="146"/>
      <c r="E26" s="146"/>
      <c r="F26" s="146"/>
      <c r="G26" s="151"/>
    </row>
    <row r="27" spans="2:13" ht="17" thickBot="1" x14ac:dyDescent="0.25">
      <c r="B27" s="152" t="s">
        <v>3</v>
      </c>
      <c r="C27" s="153" t="s">
        <v>127</v>
      </c>
      <c r="D27" s="153"/>
      <c r="E27" s="153"/>
      <c r="F27" s="153"/>
      <c r="G27" s="154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468F-3D0B-1340-A297-74AFB62F4768}">
  <dimension ref="B1:AR80"/>
  <sheetViews>
    <sheetView tabSelected="1" zoomScale="110" zoomScaleNormal="11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4" sqref="A4"/>
    </sheetView>
  </sheetViews>
  <sheetFormatPr baseColWidth="10" defaultColWidth="11" defaultRowHeight="16" x14ac:dyDescent="0.2"/>
  <cols>
    <col min="1" max="1" width="0.83203125" customWidth="1"/>
    <col min="2" max="2" width="7.1640625" customWidth="1"/>
    <col min="3" max="3" width="16.33203125" bestFit="1" customWidth="1"/>
    <col min="4" max="4" width="7" bestFit="1" customWidth="1"/>
    <col min="5" max="5" width="7.1640625" bestFit="1" customWidth="1"/>
    <col min="6" max="6" width="5.6640625" bestFit="1" customWidth="1"/>
    <col min="7" max="7" width="8.6640625" bestFit="1" customWidth="1"/>
    <col min="8" max="9" width="9" bestFit="1" customWidth="1"/>
    <col min="10" max="10" width="9.83203125" customWidth="1"/>
    <col min="11" max="18" width="10" bestFit="1" customWidth="1"/>
    <col min="19" max="19" width="41.1640625" bestFit="1" customWidth="1"/>
    <col min="20" max="20" width="7.1640625" customWidth="1"/>
    <col min="21" max="31" width="9.1640625" bestFit="1" customWidth="1"/>
    <col min="32" max="32" width="8.5" style="120" customWidth="1"/>
    <col min="33" max="33" width="7" customWidth="1"/>
    <col min="34" max="34" width="6.83203125" customWidth="1"/>
    <col min="35" max="44" width="6.33203125" bestFit="1" customWidth="1"/>
  </cols>
  <sheetData>
    <row r="1" spans="2:44" ht="17" thickBot="1" x14ac:dyDescent="0.25">
      <c r="G1" s="36" t="s">
        <v>121</v>
      </c>
      <c r="H1" s="37"/>
      <c r="T1" s="19" t="s">
        <v>120</v>
      </c>
      <c r="AG1" s="19" t="s">
        <v>119</v>
      </c>
    </row>
    <row r="2" spans="2:44" ht="18" thickBot="1" x14ac:dyDescent="0.25">
      <c r="B2" s="35" t="s">
        <v>98</v>
      </c>
      <c r="C2" s="24" t="s">
        <v>29</v>
      </c>
      <c r="D2" s="24" t="s">
        <v>63</v>
      </c>
      <c r="E2" s="24" t="s">
        <v>21</v>
      </c>
      <c r="F2" s="24" t="s">
        <v>99</v>
      </c>
      <c r="G2" s="25">
        <v>2019</v>
      </c>
      <c r="H2" s="24">
        <v>2020</v>
      </c>
      <c r="I2" s="24">
        <v>2021</v>
      </c>
      <c r="J2" s="24">
        <v>2022</v>
      </c>
      <c r="K2" s="24">
        <v>2023</v>
      </c>
      <c r="L2" s="24">
        <v>2024</v>
      </c>
      <c r="M2" s="24">
        <v>2025</v>
      </c>
      <c r="N2" s="24">
        <v>2026</v>
      </c>
      <c r="O2" s="24">
        <v>2027</v>
      </c>
      <c r="P2" s="24">
        <v>2028</v>
      </c>
      <c r="Q2" s="24">
        <v>2029</v>
      </c>
      <c r="R2" s="24">
        <v>2030</v>
      </c>
      <c r="S2" t="s">
        <v>25</v>
      </c>
      <c r="T2" s="25">
        <v>2019</v>
      </c>
      <c r="U2" s="24">
        <v>2020</v>
      </c>
      <c r="V2" s="24">
        <v>2021</v>
      </c>
      <c r="W2" s="24">
        <v>2022</v>
      </c>
      <c r="X2" s="24">
        <v>2023</v>
      </c>
      <c r="Y2" s="24">
        <v>2024</v>
      </c>
      <c r="Z2" s="24">
        <v>2025</v>
      </c>
      <c r="AA2" s="24">
        <v>2026</v>
      </c>
      <c r="AB2" s="24">
        <v>2027</v>
      </c>
      <c r="AC2" s="24">
        <v>2028</v>
      </c>
      <c r="AD2" s="24">
        <v>2029</v>
      </c>
      <c r="AE2" s="24">
        <v>2030</v>
      </c>
      <c r="AG2" s="25">
        <v>2019</v>
      </c>
      <c r="AH2" s="24">
        <v>2020</v>
      </c>
      <c r="AI2" s="24">
        <v>2021</v>
      </c>
      <c r="AJ2" s="24">
        <v>2022</v>
      </c>
      <c r="AK2" s="24">
        <v>2023</v>
      </c>
      <c r="AL2" s="24">
        <v>2024</v>
      </c>
      <c r="AM2" s="24">
        <v>2025</v>
      </c>
      <c r="AN2" s="24">
        <v>2026</v>
      </c>
      <c r="AO2" s="24">
        <v>2027</v>
      </c>
      <c r="AP2" s="24">
        <v>2028</v>
      </c>
      <c r="AQ2" s="24">
        <v>2029</v>
      </c>
      <c r="AR2" s="24">
        <v>2030</v>
      </c>
    </row>
    <row r="3" spans="2:44" s="19" customFormat="1" ht="17" thickBot="1" x14ac:dyDescent="0.25">
      <c r="B3" s="26" t="s">
        <v>62</v>
      </c>
      <c r="C3" s="27"/>
      <c r="D3" s="27"/>
      <c r="E3" s="27"/>
      <c r="F3" s="27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  <c r="AF3" s="121"/>
    </row>
    <row r="4" spans="2:44" x14ac:dyDescent="0.2">
      <c r="C4" t="s">
        <v>18</v>
      </c>
      <c r="D4">
        <v>2020</v>
      </c>
      <c r="E4">
        <v>4</v>
      </c>
      <c r="F4" s="22">
        <v>1</v>
      </c>
      <c r="G4" s="18" t="str">
        <f>IF(G$2&gt;=$D4,$E4*$F4*$D$58,"")</f>
        <v/>
      </c>
      <c r="H4" s="18">
        <f>IF(H$2&gt;=$D4,$E4*$F4*$D$58,"")</f>
        <v>56</v>
      </c>
      <c r="I4" s="18">
        <f>IF(I$2&gt;=$D4,$E4*$F4*$D$58,"")</f>
        <v>56</v>
      </c>
      <c r="J4" s="18">
        <f>IF(J$2&gt;=$D4,$E4*$F4*$D$58,"")</f>
        <v>56</v>
      </c>
      <c r="K4" s="18">
        <f>IF(K$2&gt;=$D4,$E4*$F4*$D$58,"")</f>
        <v>56</v>
      </c>
      <c r="L4" s="18">
        <f>IF(L$2&gt;=$D4,$E4*$F4*$D$58,"")</f>
        <v>56</v>
      </c>
      <c r="M4" s="18">
        <f>IF(M$2&gt;=$D4,$E4*$F4*$D$58,"")</f>
        <v>56</v>
      </c>
      <c r="N4" s="18">
        <f>IF(N$2&gt;=$D4,$E4*$F4*$D$58,"")</f>
        <v>56</v>
      </c>
      <c r="O4" s="18">
        <f>IF(O$2&gt;=$D4,$E4*$F4*$D$58,"")</f>
        <v>56</v>
      </c>
      <c r="P4" s="18" t="s">
        <v>112</v>
      </c>
      <c r="Q4" s="18">
        <f>IF(Q$2&gt;=$D4,$E4*$F4*$D$58,"")</f>
        <v>56</v>
      </c>
      <c r="R4" s="18">
        <f>IF(R$2&gt;=$D4,$E4*$F4*$D$58,"")</f>
        <v>56</v>
      </c>
      <c r="S4" t="s">
        <v>26</v>
      </c>
      <c r="T4" s="18" t="str">
        <f>IF(T$2=$D4,$E4*$D$59*$F4,IF(T$2=($D4+$D$60),$E4*$D$59*$F4,IF(T$2=($D4+($D$60*2)),$E4*$D$59*$F4,"")))</f>
        <v/>
      </c>
      <c r="U4" s="18">
        <f>IF(U$2=$D4,$E4*$D$59*$F4,IF(U$2=($D4+$D$60),$E4*$D$59*$F4,IF(U$2=($D4+($D$60*2)),$E4*$D$59*$F4,"")))</f>
        <v>37.4</v>
      </c>
      <c r="V4" s="18" t="str">
        <f>IF(V$2=$D4,$E4*$D$59*$F4,IF(V$2=($D4+$D$60),$E4*$D$59*$F4,IF(V$2=($D4+($D$60*2)),$E4*$D$59*$F4,"")))</f>
        <v/>
      </c>
      <c r="W4" s="18" t="str">
        <f>IF(W$2=$D4,$E4*$D$59*$F4,IF(W$2=($D4+$D$60),$E4*$D$59*$F4,IF(W$2=($D4+($D$60*2)),$E4*$D$59*$F4,"")))</f>
        <v/>
      </c>
      <c r="X4" s="18" t="str">
        <f>IF(X$2=$D4,$E4*$D$59*$F4,IF(X$2=($D4+$D$60),$E4*$D$59*$F4,IF(X$2=($D4+($D$60*2)),$E4*$D$59*$F4,"")))</f>
        <v/>
      </c>
      <c r="Y4" s="18" t="str">
        <f>IF(Y$2=$D4,$E4*$D$59*$F4,IF(Y$2=($D4+$D$60),$E4*$D$59*$F4,IF(Y$2=($D4+($D$60*2)),$E4*$D$59*$F4,"")))</f>
        <v/>
      </c>
      <c r="Z4" s="18">
        <f>IF(Z$2=$D4,$E4*$D$59*$F4,IF(Z$2=($D4+$D$60),$E4*$D$59*$F4,IF(Z$2=($D4+($D$60*2)),$E4*$D$59*$F4,"")))</f>
        <v>37.4</v>
      </c>
      <c r="AA4" s="18" t="str">
        <f>IF(AA$2=$D4,$E4*$D$59*$F4,IF(AA$2=($D4+$D$60),$E4*$D$59*$F4,IF(AA$2=($D4+($D$60*2)),$E4*$D$59*$F4,"")))</f>
        <v/>
      </c>
      <c r="AB4" s="18" t="str">
        <f>IF(AB$2=$D4,$E4*$D$59*$F4,IF(AB$2=($D4+$D$60),$E4*$D$59*$F4,IF(AB$2=($D4+($D$60*2)),$E4*$D$59*$F4,"")))</f>
        <v/>
      </c>
      <c r="AC4" s="18" t="str">
        <f>IF(AC$2=$D4,$E4*$D$59*$F4,IF(AC$2=($D4+$D$60),$E4*$D$59*$F4,IF(AC$2=($D4+($D$60*2)),$E4*$D$59*$F4,"")))</f>
        <v/>
      </c>
      <c r="AD4" s="18" t="str">
        <f>IF(AD$2=$D4,$E4*$D$59*$F4,IF(AD$2=($D4+$D$60),$E4*$D$59*$F4,IF(AD$2=($D4+($D$60*2)),$E4*$D$59*$F4,"")))</f>
        <v/>
      </c>
      <c r="AE4" s="18">
        <f>IF(AE$2=$D4,$E4*$D$59*$F4,IF(AE$2=($D4+$D$60),$E4*$D$59*$F4,IF(AE$2=($D4+($D$60*2)),$E4*$D$59*$F4,"")))</f>
        <v>37.4</v>
      </c>
      <c r="AG4" s="119" t="str">
        <f>IF(AG$2=$D4,$E4*$F4,IF(AG$2=($D4+$D$60),$E4*$F4,IF(AG$2=($D4+($D$60*2)),$E4*$F4,"")))</f>
        <v/>
      </c>
      <c r="AH4" s="119">
        <f>IF(AH$2=$D4,$E4*$F4,IF(AH$2=($D4+$D$60),$E4*$F4,IF(AH$2=($D4+($D$60*2)),$E4*$F4,"")))</f>
        <v>4</v>
      </c>
      <c r="AI4" s="119" t="str">
        <f>IF(AI$2=$D4,$E4*$F4,IF(AI$2=($D4+$D$60),$E4*$F4,IF(AI$2=($D4+($D$60*2)),$E4*$F4,"")))</f>
        <v/>
      </c>
      <c r="AJ4" s="119" t="str">
        <f>IF(AJ$2=$D4,$E4*$F4,IF(AJ$2=($D4+$D$60),$E4*$F4,IF(AJ$2=($D4+($D$60*2)),$E4*$F4,"")))</f>
        <v/>
      </c>
      <c r="AK4" s="119" t="str">
        <f>IF(AK$2=$D4,$E4*$F4,IF(AK$2=($D4+$D$60),$E4*$F4,IF(AK$2=($D4+($D$60*2)),$E4*$F4,"")))</f>
        <v/>
      </c>
      <c r="AL4" s="119" t="str">
        <f>IF(AL$2=$D4,$E4*$F4,IF(AL$2=($D4+$D$60),$E4*$F4,IF(AL$2=($D4+($D$60*2)),$E4*$F4,"")))</f>
        <v/>
      </c>
      <c r="AM4" s="119">
        <f>IF(AM$2=$D4,$E4*$F4,IF(AM$2=($D4+$D$60),$E4*$F4,IF(AM$2=($D4+($D$60*2)),$E4*$F4,"")))</f>
        <v>4</v>
      </c>
      <c r="AN4" s="119" t="str">
        <f>IF(AN$2=$D4,$E4*$F4,IF(AN$2=($D4+$D$60),$E4*$F4,IF(AN$2=($D4+($D$60*2)),$E4*$F4,"")))</f>
        <v/>
      </c>
      <c r="AO4" s="119" t="str">
        <f>IF(AO$2=$D4,$E4*$F4,IF(AO$2=($D4+$D$60),$E4*$F4,IF(AO$2=($D4+($D$60*2)),$E4*$F4,"")))</f>
        <v/>
      </c>
      <c r="AP4" s="119" t="str">
        <f>IF(AP$2=$D4,$E4*$F4,IF(AP$2=($D4+$D$60),$E4*$F4,IF(AP$2=($D4+($D$60*2)),$E4*$F4,"")))</f>
        <v/>
      </c>
      <c r="AQ4" s="119" t="str">
        <f>IF(AQ$2=$D4,$E4*$F4,IF(AQ$2=($D4+$D$60),$E4*$F4,IF(AQ$2=($D4+($D$60*2)),$E4*$F4,"")))</f>
        <v/>
      </c>
      <c r="AR4" s="119">
        <f>IF(AR$2=$D4,$E4*$F4,IF(AR$2=($D4+$D$60),$E4*$F4,IF(AR$2=($D4+($D$60*2)),$E4*$F4,"")))</f>
        <v>4</v>
      </c>
    </row>
    <row r="5" spans="2:44" x14ac:dyDescent="0.2">
      <c r="D5">
        <v>2021</v>
      </c>
      <c r="E5">
        <v>28</v>
      </c>
      <c r="F5" s="22">
        <v>0.98</v>
      </c>
      <c r="G5" s="18" t="str">
        <f>IF(G$2&gt;=$D5,$E5*$F5*$D$58,"")</f>
        <v/>
      </c>
      <c r="H5" s="18" t="str">
        <f>IF(H$2&gt;=$D5,$E5*$F5*$D$58,"")</f>
        <v/>
      </c>
      <c r="I5" s="18">
        <f>IF(I$2&gt;=$D5,$E5*$F5*$D$58,"")</f>
        <v>384.15999999999997</v>
      </c>
      <c r="J5" s="18">
        <f>IF(J$2&gt;=$D5,$E5*$F5*$D$58,"")</f>
        <v>384.15999999999997</v>
      </c>
      <c r="K5" s="18">
        <f>IF(K$2&gt;=$D5,$E5*$F5*$D$58,"")</f>
        <v>384.15999999999997</v>
      </c>
      <c r="L5" s="18">
        <f>IF(L$2&gt;=$D5,$E5*$F5*$D$58,"")</f>
        <v>384.15999999999997</v>
      </c>
      <c r="M5" s="18">
        <f>IF(M$2&gt;=$D5,$E5*$F5*$D$58,"")</f>
        <v>384.15999999999997</v>
      </c>
      <c r="N5" s="18">
        <f>IF(N$2&gt;=$D5,$E5*$F5*$D$58,"")</f>
        <v>384.15999999999997</v>
      </c>
      <c r="O5" s="18">
        <f>IF(O$2&gt;=$D5,$E5*$F5*$D$58,"")</f>
        <v>384.15999999999997</v>
      </c>
      <c r="P5" s="18">
        <f>IF(P$2&gt;=$D5,$E5*$F5*$D$58,"")</f>
        <v>384.15999999999997</v>
      </c>
      <c r="Q5" s="18">
        <f>IF(Q$2&gt;=$D5,$E5*$F5*$D$58,"")</f>
        <v>384.15999999999997</v>
      </c>
      <c r="R5" s="18">
        <f>IF(R$2&gt;=$D5,$E5*$F5*$D$58,"")</f>
        <v>384.15999999999997</v>
      </c>
      <c r="S5" t="s">
        <v>27</v>
      </c>
      <c r="T5" s="18" t="str">
        <f>IF(T$2=$D5,$E5*$D$59*$F5,IF(T$2=($D5+$D$60),$E5*$D$59*$F5,IF(T$2=($D5+($D$60*2)),$E5*$D$59*$F5,"")))</f>
        <v/>
      </c>
      <c r="U5" s="18" t="str">
        <f>IF(U$2=$D5,$E5*$D$59*$F5,IF(U$2=($D5+$D$60),$E5*$D$59*$F5,IF(U$2=($D5+($D$60*2)),$E5*$D$59*$F5,"")))</f>
        <v/>
      </c>
      <c r="V5" s="18">
        <f>IF(V$2=$D5,$E5*$D$59*$F5,IF(V$2=($D5+$D$60),$E5*$D$59*$F5,IF(V$2=($D5+($D$60*2)),$E5*$D$59*$F5,"")))</f>
        <v>256.56400000000002</v>
      </c>
      <c r="W5" s="18" t="str">
        <f>IF(W$2=$D5,$E5*$D$59*$F5,IF(W$2=($D5+$D$60),$E5*$D$59*$F5,IF(W$2=($D5+($D$60*2)),$E5*$D$59*$F5,"")))</f>
        <v/>
      </c>
      <c r="X5" s="18" t="str">
        <f>IF(X$2=$D5,$E5*$D$59*$F5,IF(X$2=($D5+$D$60),$E5*$D$59*$F5,IF(X$2=($D5+($D$60*2)),$E5*$D$59*$F5,"")))</f>
        <v/>
      </c>
      <c r="Y5" s="18" t="str">
        <f>IF(Y$2=$D5,$E5*$D$59*$F5,IF(Y$2=($D5+$D$60),$E5*$D$59*$F5,IF(Y$2=($D5+($D$60*2)),$E5*$D$59*$F5,"")))</f>
        <v/>
      </c>
      <c r="Z5" s="18" t="str">
        <f>IF(Z$2=$D5,$E5*$D$59*$F5,IF(Z$2=($D5+$D$60),$E5*$D$59*$F5,IF(Z$2=($D5+($D$60*2)),$E5*$D$59*$F5,"")))</f>
        <v/>
      </c>
      <c r="AA5" s="18">
        <f>IF(AA$2=$D5,$E5*$D$59*$F5,IF(AA$2=($D5+$D$60),$E5*$D$59*$F5,IF(AA$2=($D5+($D$60*2)),$E5*$D$59*$F5,"")))</f>
        <v>256.56400000000002</v>
      </c>
      <c r="AB5" s="18" t="str">
        <f>IF(AB$2=$D5,$E5*$D$59*$F5,IF(AB$2=($D5+$D$60),$E5*$D$59*$F5,IF(AB$2=($D5+($D$60*2)),$E5*$D$59*$F5,"")))</f>
        <v/>
      </c>
      <c r="AC5" s="18" t="str">
        <f>IF(AC$2=$D5,$E5*$D$59*$F5,IF(AC$2=($D5+$D$60),$E5*$D$59*$F5,IF(AC$2=($D5+($D$60*2)),$E5*$D$59*$F5,"")))</f>
        <v/>
      </c>
      <c r="AD5" s="18" t="str">
        <f>IF(AD$2=$D5,$E5*$D$59*$F5,IF(AD$2=($D5+$D$60),$E5*$D$59*$F5,IF(AD$2=($D5+($D$60*2)),$E5*$D$59*$F5,"")))</f>
        <v/>
      </c>
      <c r="AE5" s="18" t="str">
        <f>IF(AE$2=$D5,$E5*$D$59*$F5,IF(AE$2=($D5+$D$60),$E5*$D$59*$F5,IF(AE$2=($D5+($D$60*2)),$E5*$D$59*$F5,"")))</f>
        <v/>
      </c>
      <c r="AG5" s="119" t="str">
        <f>IF(AG$2=$D5,$E5*$F5,IF(AG$2=($D5+$D$60),$E5*$F5,IF(AG$2=($D5+($D$60*2)),$E5*$F5,"")))</f>
        <v/>
      </c>
      <c r="AH5" s="119" t="str">
        <f>IF(AH$2=$D5,$E5*$F5,IF(AH$2=($D5+$D$60),$E5*$F5,IF(AH$2=($D5+($D$60*2)),$E5*$F5,"")))</f>
        <v/>
      </c>
      <c r="AI5" s="119">
        <f>IF(AI$2=$D5,$E5*$F5,IF(AI$2=($D5+$D$60),$E5*$F5,IF(AI$2=($D5+($D$60*2)),$E5*$F5,"")))</f>
        <v>27.439999999999998</v>
      </c>
      <c r="AJ5" s="119" t="str">
        <f>IF(AJ$2=$D5,$E5*$F5,IF(AJ$2=($D5+$D$60),$E5*$F5,IF(AJ$2=($D5+($D$60*2)),$E5*$F5,"")))</f>
        <v/>
      </c>
      <c r="AK5" s="119" t="str">
        <f>IF(AK$2=$D5,$E5*$F5,IF(AK$2=($D5+$D$60),$E5*$F5,IF(AK$2=($D5+($D$60*2)),$E5*$F5,"")))</f>
        <v/>
      </c>
      <c r="AL5" s="119" t="str">
        <f>IF(AL$2=$D5,$E5*$F5,IF(AL$2=($D5+$D$60),$E5*$F5,IF(AL$2=($D5+($D$60*2)),$E5*$F5,"")))</f>
        <v/>
      </c>
      <c r="AM5" s="119" t="str">
        <f>IF(AM$2=$D5,$E5*$F5,IF(AM$2=($D5+$D$60),$E5*$F5,IF(AM$2=($D5+($D$60*2)),$E5*$F5,"")))</f>
        <v/>
      </c>
      <c r="AN5" s="119">
        <f>IF(AN$2=$D5,$E5*$F5,IF(AN$2=($D5+$D$60),$E5*$F5,IF(AN$2=($D5+($D$60*2)),$E5*$F5,"")))</f>
        <v>27.439999999999998</v>
      </c>
      <c r="AO5" s="119" t="str">
        <f>IF(AO$2=$D5,$E5*$F5,IF(AO$2=($D5+$D$60),$E5*$F5,IF(AO$2=($D5+($D$60*2)),$E5*$F5,"")))</f>
        <v/>
      </c>
      <c r="AP5" s="119" t="str">
        <f>IF(AP$2=$D5,$E5*$F5,IF(AP$2=($D5+$D$60),$E5*$F5,IF(AP$2=($D5+($D$60*2)),$E5*$F5,"")))</f>
        <v/>
      </c>
      <c r="AQ5" s="119" t="str">
        <f>IF(AQ$2=$D5,$E5*$F5,IF(AQ$2=($D5+$D$60),$E5*$F5,IF(AQ$2=($D5+($D$60*2)),$E5*$F5,"")))</f>
        <v/>
      </c>
      <c r="AR5" s="119" t="str">
        <f>IF(AR$2=$D5,$E5*$F5,IF(AR$2=($D5+$D$60),$E5*$F5,IF(AR$2=($D5+($D$60*2)),$E5*$F5,"")))</f>
        <v/>
      </c>
    </row>
    <row r="6" spans="2:44" x14ac:dyDescent="0.2">
      <c r="D6">
        <v>2021</v>
      </c>
      <c r="E6">
        <v>1000</v>
      </c>
      <c r="F6" s="22">
        <v>0.95</v>
      </c>
      <c r="G6" s="18" t="str">
        <f>IF(G$2&gt;=$D6,$E6*$F6*$D$58,"")</f>
        <v/>
      </c>
      <c r="H6" s="18" t="str">
        <f>IF(H$2&gt;=$D6,$E6*$F6*$D$58,"")</f>
        <v/>
      </c>
      <c r="I6" s="18">
        <f>IF(I$2&gt;=$D6,$E6*$F6*$D$58,"")</f>
        <v>13300</v>
      </c>
      <c r="J6" s="18">
        <f>IF(J$2&gt;=$D6,$E6*$F6*$D$58,"")</f>
        <v>13300</v>
      </c>
      <c r="K6" s="18">
        <f>IF(K$2&gt;=$D6,$E6*$F6*$D$58,"")</f>
        <v>13300</v>
      </c>
      <c r="L6" s="18">
        <f>IF(L$2&gt;=$D6,$E6*$F6*$D$58,"")</f>
        <v>13300</v>
      </c>
      <c r="M6" s="18">
        <f>IF(M$2&gt;=$D6,$E6*$F6*$D$58,"")</f>
        <v>13300</v>
      </c>
      <c r="N6" s="18">
        <f>IF(N$2&gt;=$D6,$E6*$F6*$D$58,"")</f>
        <v>13300</v>
      </c>
      <c r="O6" s="18">
        <f>IF(O$2&gt;=$D6,$E6*$F6*$D$58,"")</f>
        <v>13300</v>
      </c>
      <c r="P6" s="18">
        <f>IF(P$2&gt;=$D6,$E6*$F6*$D$58,"")</f>
        <v>13300</v>
      </c>
      <c r="Q6" s="18">
        <f>IF(Q$2&gt;=$D6,$E6*$F6*$D$58,"")</f>
        <v>13300</v>
      </c>
      <c r="R6" s="18">
        <f>IF(R$2&gt;=$D6,$E6*$F6*$D$58,"")</f>
        <v>13300</v>
      </c>
      <c r="T6" s="18" t="str">
        <f>IF(T$2=$D6,$E6*$D$59*$F6,IF(T$2=($D6+$D$60),$E6*$D$59*$F6,IF(T$2=($D6+($D$60*2)),$E6*$D$59*$F6,"")))</f>
        <v/>
      </c>
      <c r="U6" s="18" t="str">
        <f>IF(U$2=$D6,$E6*$D$59*$F6,IF(U$2=($D6+$D$60),$E6*$D$59*$F6,IF(U$2=($D6+($D$60*2)),$E6*$D$59*$F6,"")))</f>
        <v/>
      </c>
      <c r="V6" s="18">
        <f>IF(V$2=$D6,$E6*$D$59*$F6,IF(V$2=($D6+$D$60),$E6*$D$59*$F6,IF(V$2=($D6+($D$60*2)),$E6*$D$59*$F6,"")))</f>
        <v>8882.5</v>
      </c>
      <c r="W6" s="18" t="str">
        <f>IF(W$2=$D6,$E6*$D$59*$F6,IF(W$2=($D6+$D$60),$E6*$D$59*$F6,IF(W$2=($D6+($D$60*2)),$E6*$D$59*$F6,"")))</f>
        <v/>
      </c>
      <c r="X6" s="18" t="str">
        <f>IF(X$2=$D6,$E6*$D$59*$F6,IF(X$2=($D6+$D$60),$E6*$D$59*$F6,IF(X$2=($D6+($D$60*2)),$E6*$D$59*$F6,"")))</f>
        <v/>
      </c>
      <c r="Y6" s="18" t="str">
        <f>IF(Y$2=$D6,$E6*$D$59*$F6,IF(Y$2=($D6+$D$60),$E6*$D$59*$F6,IF(Y$2=($D6+($D$60*2)),$E6*$D$59*$F6,"")))</f>
        <v/>
      </c>
      <c r="Z6" s="18" t="str">
        <f>IF(Z$2=$D6,$E6*$D$59*$F6,IF(Z$2=($D6+$D$60),$E6*$D$59*$F6,IF(Z$2=($D6+($D$60*2)),$E6*$D$59*$F6,"")))</f>
        <v/>
      </c>
      <c r="AA6" s="18">
        <f>IF(AA$2=$D6,$E6*$D$59*$F6,IF(AA$2=($D6+$D$60),$E6*$D$59*$F6,IF(AA$2=($D6+($D$60*2)),$E6*$D$59*$F6,"")))</f>
        <v>8882.5</v>
      </c>
      <c r="AB6" s="18" t="str">
        <f>IF(AB$2=$D6,$E6*$D$59*$F6,IF(AB$2=($D6+$D$60),$E6*$D$59*$F6,IF(AB$2=($D6+($D$60*2)),$E6*$D$59*$F6,"")))</f>
        <v/>
      </c>
      <c r="AC6" s="18" t="str">
        <f>IF(AC$2=$D6,$E6*$D$59*$F6,IF(AC$2=($D6+$D$60),$E6*$D$59*$F6,IF(AC$2=($D6+($D$60*2)),$E6*$D$59*$F6,"")))</f>
        <v/>
      </c>
      <c r="AD6" s="18" t="str">
        <f>IF(AD$2=$D6,$E6*$D$59*$F6,IF(AD$2=($D6+$D$60),$E6*$D$59*$F6,IF(AD$2=($D6+($D$60*2)),$E6*$D$59*$F6,"")))</f>
        <v/>
      </c>
      <c r="AE6" s="18" t="str">
        <f>IF(AE$2=$D6,$E6*$D$59*$F6,IF(AE$2=($D6+$D$60),$E6*$D$59*$F6,IF(AE$2=($D6+($D$60*2)),$E6*$D$59*$F6,"")))</f>
        <v/>
      </c>
      <c r="AG6" s="119" t="str">
        <f>IF(AG$2=$D6,$E6*$F6,IF(AG$2=($D6+$D$60),$E6*$F6,IF(AG$2=($D6+($D$60*2)),$E6*$F6,"")))</f>
        <v/>
      </c>
      <c r="AH6" s="119" t="str">
        <f>IF(AH$2=$D6,$E6*$F6,IF(AH$2=($D6+$D$60),$E6*$F6,IF(AH$2=($D6+($D$60*2)),$E6*$F6,"")))</f>
        <v/>
      </c>
      <c r="AI6" s="119">
        <f>IF(AI$2=$D6,$E6*$F6,IF(AI$2=($D6+$D$60),$E6*$F6,IF(AI$2=($D6+($D$60*2)),$E6*$F6,"")))</f>
        <v>950</v>
      </c>
      <c r="AJ6" s="119" t="str">
        <f>IF(AJ$2=$D6,$E6*$F6,IF(AJ$2=($D6+$D$60),$E6*$F6,IF(AJ$2=($D6+($D$60*2)),$E6*$F6,"")))</f>
        <v/>
      </c>
      <c r="AK6" s="119" t="str">
        <f>IF(AK$2=$D6,$E6*$F6,IF(AK$2=($D6+$D$60),$E6*$F6,IF(AK$2=($D6+($D$60*2)),$E6*$F6,"")))</f>
        <v/>
      </c>
      <c r="AL6" s="119" t="str">
        <f>IF(AL$2=$D6,$E6*$F6,IF(AL$2=($D6+$D$60),$E6*$F6,IF(AL$2=($D6+($D$60*2)),$E6*$F6,"")))</f>
        <v/>
      </c>
      <c r="AM6" s="119" t="str">
        <f>IF(AM$2=$D6,$E6*$F6,IF(AM$2=($D6+$D$60),$E6*$F6,IF(AM$2=($D6+($D$60*2)),$E6*$F6,"")))</f>
        <v/>
      </c>
      <c r="AN6" s="119">
        <f>IF(AN$2=$D6,$E6*$F6,IF(AN$2=($D6+$D$60),$E6*$F6,IF(AN$2=($D6+($D$60*2)),$E6*$F6,"")))</f>
        <v>950</v>
      </c>
      <c r="AO6" s="119" t="str">
        <f>IF(AO$2=$D6,$E6*$F6,IF(AO$2=($D6+$D$60),$E6*$F6,IF(AO$2=($D6+($D$60*2)),$E6*$F6,"")))</f>
        <v/>
      </c>
      <c r="AP6" s="119" t="str">
        <f>IF(AP$2=$D6,$E6*$F6,IF(AP$2=($D6+$D$60),$E6*$F6,IF(AP$2=($D6+($D$60*2)),$E6*$F6,"")))</f>
        <v/>
      </c>
      <c r="AQ6" s="119" t="str">
        <f>IF(AQ$2=$D6,$E6*$F6,IF(AQ$2=($D6+$D$60),$E6*$F6,IF(AQ$2=($D6+($D$60*2)),$E6*$F6,"")))</f>
        <v/>
      </c>
      <c r="AR6" s="119" t="str">
        <f>IF(AR$2=$D6,$E6*$F6,IF(AR$2=($D6+$D$60),$E6*$F6,IF(AR$2=($D6+($D$60*2)),$E6*$F6,"")))</f>
        <v/>
      </c>
    </row>
    <row r="7" spans="2:44" x14ac:dyDescent="0.2">
      <c r="D7">
        <v>2022</v>
      </c>
      <c r="E7">
        <v>1000</v>
      </c>
      <c r="F7" s="22">
        <v>0.85</v>
      </c>
      <c r="G7" s="18" t="str">
        <f>IF(G$2&gt;=$D7,$E7*$F7*$D$58,"")</f>
        <v/>
      </c>
      <c r="H7" s="18" t="str">
        <f>IF(H$2&gt;=$D7,$E7*$F7*$D$58,"")</f>
        <v/>
      </c>
      <c r="I7" s="18" t="str">
        <f>IF(I$2&gt;=$D7,$E7*$F7*$D$58,"")</f>
        <v/>
      </c>
      <c r="J7" s="18">
        <f>IF(J$2&gt;=$D7,$E7*$F7*$D$58,"")</f>
        <v>11900</v>
      </c>
      <c r="K7" s="18">
        <f>IF(K$2&gt;=$D7,$E7*$F7*$D$58,"")</f>
        <v>11900</v>
      </c>
      <c r="L7" s="18">
        <f>IF(L$2&gt;=$D7,$E7*$F7*$D$58,"")</f>
        <v>11900</v>
      </c>
      <c r="M7" s="18">
        <f>IF(M$2&gt;=$D7,$E7*$F7*$D$58,"")</f>
        <v>11900</v>
      </c>
      <c r="N7" s="18">
        <f>IF(N$2&gt;=$D7,$E7*$F7*$D$58,"")</f>
        <v>11900</v>
      </c>
      <c r="O7" s="18">
        <f>IF(O$2&gt;=$D7,$E7*$F7*$D$58,"")</f>
        <v>11900</v>
      </c>
      <c r="P7" s="18">
        <f>IF(P$2&gt;=$D7,$E7*$F7*$D$58,"")</f>
        <v>11900</v>
      </c>
      <c r="Q7" s="18">
        <f>IF(Q$2&gt;=$D7,$E7*$F7*$D$58,"")</f>
        <v>11900</v>
      </c>
      <c r="R7" s="18">
        <f>IF(R$2&gt;=$D7,$E7*$F7*$D$58,"")</f>
        <v>11900</v>
      </c>
      <c r="T7" s="18" t="str">
        <f>IF(T$2=$D7,$E7*$D$59*$F7,IF(T$2=($D7+$D$60),$E7*$D$59*$F7,IF(T$2=($D7+($D$60*2)),$E7*$D$59*$F7,"")))</f>
        <v/>
      </c>
      <c r="U7" s="18" t="str">
        <f>IF(U$2=$D7,$E7*$D$59*$F7,IF(U$2=($D7+$D$60),$E7*$D$59*$F7,IF(U$2=($D7+($D$60*2)),$E7*$D$59*$F7,"")))</f>
        <v/>
      </c>
      <c r="V7" s="18" t="str">
        <f>IF(V$2=$D7,$E7*$D$59*$F7,IF(V$2=($D7+$D$60),$E7*$D$59*$F7,IF(V$2=($D7+($D$60*2)),$E7*$D$59*$F7,"")))</f>
        <v/>
      </c>
      <c r="W7" s="18">
        <f>IF(W$2=$D7,$E7*$D$59*$F7,IF(W$2=($D7+$D$60),$E7*$D$59*$F7,IF(W$2=($D7+($D$60*2)),$E7*$D$59*$F7,"")))</f>
        <v>7947.5</v>
      </c>
      <c r="X7" s="18" t="str">
        <f>IF(X$2=$D7,$E7*$D$59*$F7,IF(X$2=($D7+$D$60),$E7*$D$59*$F7,IF(X$2=($D7+($D$60*2)),$E7*$D$59*$F7,"")))</f>
        <v/>
      </c>
      <c r="Y7" s="18" t="str">
        <f>IF(Y$2=$D7,$E7*$D$59*$F7,IF(Y$2=($D7+$D$60),$E7*$D$59*$F7,IF(Y$2=($D7+($D$60*2)),$E7*$D$59*$F7,"")))</f>
        <v/>
      </c>
      <c r="Z7" s="18" t="str">
        <f>IF(Z$2=$D7,$E7*$D$59*$F7,IF(Z$2=($D7+$D$60),$E7*$D$59*$F7,IF(Z$2=($D7+($D$60*2)),$E7*$D$59*$F7,"")))</f>
        <v/>
      </c>
      <c r="AA7" s="18" t="str">
        <f>IF(AA$2=$D7,$E7*$D$59*$F7,IF(AA$2=($D7+$D$60),$E7*$D$59*$F7,IF(AA$2=($D7+($D$60*2)),$E7*$D$59*$F7,"")))</f>
        <v/>
      </c>
      <c r="AB7" s="18">
        <f>IF(AB$2=$D7,$E7*$D$59*$F7,IF(AB$2=($D7+$D$60),$E7*$D$59*$F7,IF(AB$2=($D7+($D$60*2)),$E7*$D$59*$F7,"")))</f>
        <v>7947.5</v>
      </c>
      <c r="AC7" s="18" t="str">
        <f>IF(AC$2=$D7,$E7*$D$59*$F7,IF(AC$2=($D7+$D$60),$E7*$D$59*$F7,IF(AC$2=($D7+($D$60*2)),$E7*$D$59*$F7,"")))</f>
        <v/>
      </c>
      <c r="AD7" s="18" t="str">
        <f>IF(AD$2=$D7,$E7*$D$59*$F7,IF(AD$2=($D7+$D$60),$E7*$D$59*$F7,IF(AD$2=($D7+($D$60*2)),$E7*$D$59*$F7,"")))</f>
        <v/>
      </c>
      <c r="AE7" s="18" t="str">
        <f>IF(AE$2=$D7,$E7*$D$59*$F7,IF(AE$2=($D7+$D$60),$E7*$D$59*$F7,IF(AE$2=($D7+($D$60*2)),$E7*$D$59*$F7,"")))</f>
        <v/>
      </c>
      <c r="AG7" s="119" t="str">
        <f>IF(AG$2=$D7,$E7*$F7,IF(AG$2=($D7+$D$60),$E7*$F7,IF(AG$2=($D7+($D$60*2)),$E7*$F7,"")))</f>
        <v/>
      </c>
      <c r="AH7" s="119" t="str">
        <f>IF(AH$2=$D7,$E7*$F7,IF(AH$2=($D7+$D$60),$E7*$F7,IF(AH$2=($D7+($D$60*2)),$E7*$F7,"")))</f>
        <v/>
      </c>
      <c r="AI7" s="119" t="str">
        <f>IF(AI$2=$D7,$E7*$F7,IF(AI$2=($D7+$D$60),$E7*$F7,IF(AI$2=($D7+($D$60*2)),$E7*$F7,"")))</f>
        <v/>
      </c>
      <c r="AJ7" s="119">
        <f>IF(AJ$2=$D7,$E7*$F7,IF(AJ$2=($D7+$D$60),$E7*$F7,IF(AJ$2=($D7+($D$60*2)),$E7*$F7,"")))</f>
        <v>850</v>
      </c>
      <c r="AK7" s="119" t="str">
        <f>IF(AK$2=$D7,$E7*$F7,IF(AK$2=($D7+$D$60),$E7*$F7,IF(AK$2=($D7+($D$60*2)),$E7*$F7,"")))</f>
        <v/>
      </c>
      <c r="AL7" s="119" t="str">
        <f>IF(AL$2=$D7,$E7*$F7,IF(AL$2=($D7+$D$60),$E7*$F7,IF(AL$2=($D7+($D$60*2)),$E7*$F7,"")))</f>
        <v/>
      </c>
      <c r="AM7" s="119" t="str">
        <f>IF(AM$2=$D7,$E7*$F7,IF(AM$2=($D7+$D$60),$E7*$F7,IF(AM$2=($D7+($D$60*2)),$E7*$F7,"")))</f>
        <v/>
      </c>
      <c r="AN7" s="119" t="str">
        <f>IF(AN$2=$D7,$E7*$F7,IF(AN$2=($D7+$D$60),$E7*$F7,IF(AN$2=($D7+($D$60*2)),$E7*$F7,"")))</f>
        <v/>
      </c>
      <c r="AO7" s="119">
        <f>IF(AO$2=$D7,$E7*$F7,IF(AO$2=($D7+$D$60),$E7*$F7,IF(AO$2=($D7+($D$60*2)),$E7*$F7,"")))</f>
        <v>850</v>
      </c>
      <c r="AP7" s="119" t="str">
        <f>IF(AP$2=$D7,$E7*$F7,IF(AP$2=($D7+$D$60),$E7*$F7,IF(AP$2=($D7+($D$60*2)),$E7*$F7,"")))</f>
        <v/>
      </c>
      <c r="AQ7" s="119" t="str">
        <f>IF(AQ$2=$D7,$E7*$F7,IF(AQ$2=($D7+$D$60),$E7*$F7,IF(AQ$2=($D7+($D$60*2)),$E7*$F7,"")))</f>
        <v/>
      </c>
      <c r="AR7" s="119" t="str">
        <f>IF(AR$2=$D7,$E7*$F7,IF(AR$2=($D7+$D$60),$E7*$F7,IF(AR$2=($D7+($D$60*2)),$E7*$F7,"")))</f>
        <v/>
      </c>
    </row>
    <row r="8" spans="2:44" x14ac:dyDescent="0.2">
      <c r="D8">
        <v>2023</v>
      </c>
      <c r="E8">
        <v>1000</v>
      </c>
      <c r="F8" s="22">
        <v>0.8</v>
      </c>
      <c r="G8" s="18" t="str">
        <f>IF(G$2&gt;=$D8,$E8*$F8*$D$58,"")</f>
        <v/>
      </c>
      <c r="H8" s="18" t="str">
        <f>IF(H$2&gt;=$D8,$E8*$F8*$D$58,"")</f>
        <v/>
      </c>
      <c r="I8" s="18" t="str">
        <f>IF(I$2&gt;=$D8,$E8*$F8*$D$58,"")</f>
        <v/>
      </c>
      <c r="J8" s="18" t="str">
        <f>IF(J$2&gt;=$D8,$E8*$F8*$D$58,"")</f>
        <v/>
      </c>
      <c r="K8" s="18">
        <f>IF(K$2&gt;=$D8,$E8*$F8*$D$58,"")</f>
        <v>11200</v>
      </c>
      <c r="L8" s="18">
        <f>IF(L$2&gt;=$D8,$E8*$F8*$D$58,"")</f>
        <v>11200</v>
      </c>
      <c r="M8" s="18">
        <f>IF(M$2&gt;=$D8,$E8*$F8*$D$58,"")</f>
        <v>11200</v>
      </c>
      <c r="N8" s="18">
        <f>IF(N$2&gt;=$D8,$E8*$F8*$D$58,"")</f>
        <v>11200</v>
      </c>
      <c r="O8" s="18">
        <f>IF(O$2&gt;=$D8,$E8*$F8*$D$58,"")</f>
        <v>11200</v>
      </c>
      <c r="P8" s="18">
        <f>IF(P$2&gt;=$D8,$E8*$F8*$D$58,"")</f>
        <v>11200</v>
      </c>
      <c r="Q8" s="18">
        <f>IF(Q$2&gt;=$D8,$E8*$F8*$D$58,"")</f>
        <v>11200</v>
      </c>
      <c r="R8" s="18">
        <f>IF(R$2&gt;=$D8,$E8*$F8*$D$58,"")</f>
        <v>11200</v>
      </c>
      <c r="T8" s="18" t="str">
        <f>IF(T$2=$D8,$E8*$D$59*$F8,IF(T$2=($D8+$D$60),$E8*$D$59*$F8,IF(T$2=($D8+($D$60*2)),$E8*$D$59*$F8,"")))</f>
        <v/>
      </c>
      <c r="U8" s="18" t="str">
        <f>IF(U$2=$D8,$E8*$D$59*$F8,IF(U$2=($D8+$D$60),$E8*$D$59*$F8,IF(U$2=($D8+($D$60*2)),$E8*$D$59*$F8,"")))</f>
        <v/>
      </c>
      <c r="V8" s="18" t="str">
        <f>IF(V$2=$D8,$E8*$D$59*$F8,IF(V$2=($D8+$D$60),$E8*$D$59*$F8,IF(V$2=($D8+($D$60*2)),$E8*$D$59*$F8,"")))</f>
        <v/>
      </c>
      <c r="W8" s="18" t="str">
        <f>IF(W$2=$D8,$E8*$D$59*$F8,IF(W$2=($D8+$D$60),$E8*$D$59*$F8,IF(W$2=($D8+($D$60*2)),$E8*$D$59*$F8,"")))</f>
        <v/>
      </c>
      <c r="X8" s="18">
        <f>IF(X$2=$D8,$E8*$D$59*$F8,IF(X$2=($D8+$D$60),$E8*$D$59*$F8,IF(X$2=($D8+($D$60*2)),$E8*$D$59*$F8,"")))</f>
        <v>7480</v>
      </c>
      <c r="Y8" s="18" t="str">
        <f>IF(Y$2=$D8,$E8*$D$59*$F8,IF(Y$2=($D8+$D$60),$E8*$D$59*$F8,IF(Y$2=($D8+($D$60*2)),$E8*$D$59*$F8,"")))</f>
        <v/>
      </c>
      <c r="Z8" s="18" t="str">
        <f>IF(Z$2=$D8,$E8*$D$59*$F8,IF(Z$2=($D8+$D$60),$E8*$D$59*$F8,IF(Z$2=($D8+($D$60*2)),$E8*$D$59*$F8,"")))</f>
        <v/>
      </c>
      <c r="AA8" s="18" t="str">
        <f>IF(AA$2=$D8,$E8*$D$59*$F8,IF(AA$2=($D8+$D$60),$E8*$D$59*$F8,IF(AA$2=($D8+($D$60*2)),$E8*$D$59*$F8,"")))</f>
        <v/>
      </c>
      <c r="AB8" s="18" t="str">
        <f>IF(AB$2=$D8,$E8*$D$59*$F8,IF(AB$2=($D8+$D$60),$E8*$D$59*$F8,IF(AB$2=($D8+($D$60*2)),$E8*$D$59*$F8,"")))</f>
        <v/>
      </c>
      <c r="AC8" s="18">
        <f>IF(AC$2=$D8,$E8*$D$59*$F8,IF(AC$2=($D8+$D$60),$E8*$D$59*$F8,IF(AC$2=($D8+($D$60*2)),$E8*$D$59*$F8,"")))</f>
        <v>7480</v>
      </c>
      <c r="AD8" s="18" t="str">
        <f>IF(AD$2=$D8,$E8*$D$59*$F8,IF(AD$2=($D8+$D$60),$E8*$D$59*$F8,IF(AD$2=($D8+($D$60*2)),$E8*$D$59*$F8,"")))</f>
        <v/>
      </c>
      <c r="AE8" s="18" t="str">
        <f>IF(AE$2=$D8,$E8*$D$59*$F8,IF(AE$2=($D8+$D$60),$E8*$D$59*$F8,IF(AE$2=($D8+($D$60*2)),$E8*$D$59*$F8,"")))</f>
        <v/>
      </c>
      <c r="AG8" s="119" t="str">
        <f>IF(AG$2=$D8,$E8*$F8,IF(AG$2=($D8+$D$60),$E8*$F8,IF(AG$2=($D8+($D$60*2)),$E8*$F8,"")))</f>
        <v/>
      </c>
      <c r="AH8" s="119" t="str">
        <f>IF(AH$2=$D8,$E8*$F8,IF(AH$2=($D8+$D$60),$E8*$F8,IF(AH$2=($D8+($D$60*2)),$E8*$F8,"")))</f>
        <v/>
      </c>
      <c r="AI8" s="119" t="str">
        <f>IF(AI$2=$D8,$E8*$F8,IF(AI$2=($D8+$D$60),$E8*$F8,IF(AI$2=($D8+($D$60*2)),$E8*$F8,"")))</f>
        <v/>
      </c>
      <c r="AJ8" s="119" t="str">
        <f>IF(AJ$2=$D8,$E8*$F8,IF(AJ$2=($D8+$D$60),$E8*$F8,IF(AJ$2=($D8+($D$60*2)),$E8*$F8,"")))</f>
        <v/>
      </c>
      <c r="AK8" s="119">
        <f>IF(AK$2=$D8,$E8*$F8,IF(AK$2=($D8+$D$60),$E8*$F8,IF(AK$2=($D8+($D$60*2)),$E8*$F8,"")))</f>
        <v>800</v>
      </c>
      <c r="AL8" s="119" t="str">
        <f>IF(AL$2=$D8,$E8*$F8,IF(AL$2=($D8+$D$60),$E8*$F8,IF(AL$2=($D8+($D$60*2)),$E8*$F8,"")))</f>
        <v/>
      </c>
      <c r="AM8" s="119" t="str">
        <f>IF(AM$2=$D8,$E8*$F8,IF(AM$2=($D8+$D$60),$E8*$F8,IF(AM$2=($D8+($D$60*2)),$E8*$F8,"")))</f>
        <v/>
      </c>
      <c r="AN8" s="119" t="str">
        <f>IF(AN$2=$D8,$E8*$F8,IF(AN$2=($D8+$D$60),$E8*$F8,IF(AN$2=($D8+($D$60*2)),$E8*$F8,"")))</f>
        <v/>
      </c>
      <c r="AO8" s="119" t="str">
        <f>IF(AO$2=$D8,$E8*$F8,IF(AO$2=($D8+$D$60),$E8*$F8,IF(AO$2=($D8+($D$60*2)),$E8*$F8,"")))</f>
        <v/>
      </c>
      <c r="AP8" s="119">
        <f>IF(AP$2=$D8,$E8*$F8,IF(AP$2=($D8+$D$60),$E8*$F8,IF(AP$2=($D8+($D$60*2)),$E8*$F8,"")))</f>
        <v>800</v>
      </c>
      <c r="AQ8" s="119" t="str">
        <f>IF(AQ$2=$D8,$E8*$F8,IF(AQ$2=($D8+$D$60),$E8*$F8,IF(AQ$2=($D8+($D$60*2)),$E8*$F8,"")))</f>
        <v/>
      </c>
      <c r="AR8" s="119" t="str">
        <f>IF(AR$2=$D8,$E8*$F8,IF(AR$2=($D8+$D$60),$E8*$F8,IF(AR$2=($D8+($D$60*2)),$E8*$F8,"")))</f>
        <v/>
      </c>
    </row>
    <row r="9" spans="2:44" x14ac:dyDescent="0.2">
      <c r="D9">
        <v>2024</v>
      </c>
      <c r="E9">
        <v>1000</v>
      </c>
      <c r="F9" s="22">
        <v>0.75</v>
      </c>
      <c r="G9" s="18" t="str">
        <f>IF(G$2&gt;=$D9,$E9*$F9*$D$58,"")</f>
        <v/>
      </c>
      <c r="H9" s="18" t="str">
        <f>IF(H$2&gt;=$D9,$E9*$F9*$D$58,"")</f>
        <v/>
      </c>
      <c r="I9" s="18" t="str">
        <f>IF(I$2&gt;=$D9,$E9*$F9*$D$58,"")</f>
        <v/>
      </c>
      <c r="J9" s="18" t="str">
        <f>IF(J$2&gt;=$D9,$E9*$F9*$D$58,"")</f>
        <v/>
      </c>
      <c r="K9" s="18" t="str">
        <f>IF(K$2&gt;=$D9,$E9*$F9*$D$58,"")</f>
        <v/>
      </c>
      <c r="L9" s="18">
        <f>IF(L$2&gt;=$D9,$E9*$F9*$D$58,"")</f>
        <v>10500</v>
      </c>
      <c r="M9" s="18">
        <f>IF(M$2&gt;=$D9,$E9*$F9*$D$58,"")</f>
        <v>10500</v>
      </c>
      <c r="N9" s="18">
        <f>IF(N$2&gt;=$D9,$E9*$F9*$D$58,"")</f>
        <v>10500</v>
      </c>
      <c r="O9" s="18">
        <f>IF(O$2&gt;=$D9,$E9*$F9*$D$58,"")</f>
        <v>10500</v>
      </c>
      <c r="P9" s="18">
        <f>IF(P$2&gt;=$D9,$E9*$F9*$D$58,"")</f>
        <v>10500</v>
      </c>
      <c r="Q9" s="18">
        <f>IF(Q$2&gt;=$D9,$E9*$F9*$D$58,"")</f>
        <v>10500</v>
      </c>
      <c r="R9" s="18">
        <f>IF(R$2&gt;=$D9,$E9*$F9*$D$58,"")</f>
        <v>10500</v>
      </c>
      <c r="T9" s="18" t="str">
        <f>IF(T$2=$D9,$E9*$D$59*$F9,IF(T$2=($D9+$D$60),$E9*$D$59*$F9,IF(T$2=($D9+($D$60*2)),$E9*$D$59*$F9,"")))</f>
        <v/>
      </c>
      <c r="U9" s="18" t="str">
        <f>IF(U$2=$D9,$E9*$D$59*$F9,IF(U$2=($D9+$D$60),$E9*$D$59*$F9,IF(U$2=($D9+($D$60*2)),$E9*$D$59*$F9,"")))</f>
        <v/>
      </c>
      <c r="V9" s="18" t="str">
        <f>IF(V$2=$D9,$E9*$D$59*$F9,IF(V$2=($D9+$D$60),$E9*$D$59*$F9,IF(V$2=($D9+($D$60*2)),$E9*$D$59*$F9,"")))</f>
        <v/>
      </c>
      <c r="W9" s="18" t="str">
        <f>IF(W$2=$D9,$E9*$D$59*$F9,IF(W$2=($D9+$D$60),$E9*$D$59*$F9,IF(W$2=($D9+($D$60*2)),$E9*$D$59*$F9,"")))</f>
        <v/>
      </c>
      <c r="X9" s="18" t="str">
        <f>IF(X$2=$D9,$E9*$D$59*$F9,IF(X$2=($D9+$D$60),$E9*$D$59*$F9,IF(X$2=($D9+($D$60*2)),$E9*$D$59*$F9,"")))</f>
        <v/>
      </c>
      <c r="Y9" s="18">
        <f>IF(Y$2=$D9,$E9*$D$59*$F9,IF(Y$2=($D9+$D$60),$E9*$D$59*$F9,IF(Y$2=($D9+($D$60*2)),$E9*$D$59*$F9,"")))</f>
        <v>7012.5</v>
      </c>
      <c r="Z9" s="18" t="str">
        <f>IF(Z$2=$D9,$E9*$D$59*$F9,IF(Z$2=($D9+$D$60),$E9*$D$59*$F9,IF(Z$2=($D9+($D$60*2)),$E9*$D$59*$F9,"")))</f>
        <v/>
      </c>
      <c r="AA9" s="18" t="str">
        <f>IF(AA$2=$D9,$E9*$D$59*$F9,IF(AA$2=($D9+$D$60),$E9*$D$59*$F9,IF(AA$2=($D9+($D$60*2)),$E9*$D$59*$F9,"")))</f>
        <v/>
      </c>
      <c r="AB9" s="18" t="str">
        <f>IF(AB$2=$D9,$E9*$D$59*$F9,IF(AB$2=($D9+$D$60),$E9*$D$59*$F9,IF(AB$2=($D9+($D$60*2)),$E9*$D$59*$F9,"")))</f>
        <v/>
      </c>
      <c r="AC9" s="18" t="str">
        <f>IF(AC$2=$D9,$E9*$D$59*$F9,IF(AC$2=($D9+$D$60),$E9*$D$59*$F9,IF(AC$2=($D9+($D$60*2)),$E9*$D$59*$F9,"")))</f>
        <v/>
      </c>
      <c r="AD9" s="18">
        <f>IF(AD$2=$D9,$E9*$D$59*$F9,IF(AD$2=($D9+$D$60),$E9*$D$59*$F9,IF(AD$2=($D9+($D$60*2)),$E9*$D$59*$F9,"")))</f>
        <v>7012.5</v>
      </c>
      <c r="AE9" s="18" t="str">
        <f>IF(AE$2=$D9,$E9*$D$59*$F9,IF(AE$2=($D9+$D$60),$E9*$D$59*$F9,IF(AE$2=($D9+($D$60*2)),$E9*$D$59*$F9,"")))</f>
        <v/>
      </c>
      <c r="AG9" s="119" t="str">
        <f>IF(AG$2=$D9,$E9*$F9,IF(AG$2=($D9+$D$60),$E9*$F9,IF(AG$2=($D9+($D$60*2)),$E9*$F9,"")))</f>
        <v/>
      </c>
      <c r="AH9" s="119" t="str">
        <f>IF(AH$2=$D9,$E9*$F9,IF(AH$2=($D9+$D$60),$E9*$F9,IF(AH$2=($D9+($D$60*2)),$E9*$F9,"")))</f>
        <v/>
      </c>
      <c r="AI9" s="119" t="str">
        <f>IF(AI$2=$D9,$E9*$F9,IF(AI$2=($D9+$D$60),$E9*$F9,IF(AI$2=($D9+($D$60*2)),$E9*$F9,"")))</f>
        <v/>
      </c>
      <c r="AJ9" s="119" t="str">
        <f>IF(AJ$2=$D9,$E9*$F9,IF(AJ$2=($D9+$D$60),$E9*$F9,IF(AJ$2=($D9+($D$60*2)),$E9*$F9,"")))</f>
        <v/>
      </c>
      <c r="AK9" s="119" t="str">
        <f>IF(AK$2=$D9,$E9*$F9,IF(AK$2=($D9+$D$60),$E9*$F9,IF(AK$2=($D9+($D$60*2)),$E9*$F9,"")))</f>
        <v/>
      </c>
      <c r="AL9" s="119">
        <f>IF(AL$2=$D9,$E9*$F9,IF(AL$2=($D9+$D$60),$E9*$F9,IF(AL$2=($D9+($D$60*2)),$E9*$F9,"")))</f>
        <v>750</v>
      </c>
      <c r="AM9" s="119" t="str">
        <f>IF(AM$2=$D9,$E9*$F9,IF(AM$2=($D9+$D$60),$E9*$F9,IF(AM$2=($D9+($D$60*2)),$E9*$F9,"")))</f>
        <v/>
      </c>
      <c r="AN9" s="119" t="str">
        <f>IF(AN$2=$D9,$E9*$F9,IF(AN$2=($D9+$D$60),$E9*$F9,IF(AN$2=($D9+($D$60*2)),$E9*$F9,"")))</f>
        <v/>
      </c>
      <c r="AO9" s="119" t="str">
        <f>IF(AO$2=$D9,$E9*$F9,IF(AO$2=($D9+$D$60),$E9*$F9,IF(AO$2=($D9+($D$60*2)),$E9*$F9,"")))</f>
        <v/>
      </c>
      <c r="AP9" s="119" t="str">
        <f>IF(AP$2=$D9,$E9*$F9,IF(AP$2=($D9+$D$60),$E9*$F9,IF(AP$2=($D9+($D$60*2)),$E9*$F9,"")))</f>
        <v/>
      </c>
      <c r="AQ9" s="119">
        <f>IF(AQ$2=$D9,$E9*$F9,IF(AQ$2=($D9+$D$60),$E9*$F9,IF(AQ$2=($D9+($D$60*2)),$E9*$F9,"")))</f>
        <v>750</v>
      </c>
      <c r="AR9" s="119" t="str">
        <f>IF(AR$2=$D9,$E9*$F9,IF(AR$2=($D9+$D$60),$E9*$F9,IF(AR$2=($D9+($D$60*2)),$E9*$F9,"")))</f>
        <v/>
      </c>
    </row>
    <row r="10" spans="2:44" x14ac:dyDescent="0.2">
      <c r="D10">
        <v>2025</v>
      </c>
      <c r="E10">
        <v>1000</v>
      </c>
      <c r="F10" s="22">
        <v>0.75</v>
      </c>
      <c r="G10" s="18" t="str">
        <f>IF(G$2&gt;=$D10,$E10*$F10*$D$58,"")</f>
        <v/>
      </c>
      <c r="H10" s="18" t="str">
        <f>IF(H$2&gt;=$D10,$E10*$F10*$D$58,"")</f>
        <v/>
      </c>
      <c r="I10" s="18" t="str">
        <f>IF(I$2&gt;=$D10,$E10*$F10*$D$58,"")</f>
        <v/>
      </c>
      <c r="J10" s="18" t="str">
        <f>IF(J$2&gt;=$D10,$E10*$F10*$D$58,"")</f>
        <v/>
      </c>
      <c r="K10" s="18" t="str">
        <f>IF(K$2&gt;=$D10,$E10*$F10*$D$58,"")</f>
        <v/>
      </c>
      <c r="L10" s="18" t="str">
        <f>IF(L$2&gt;=$D10,$E10*$F10*$D$58,"")</f>
        <v/>
      </c>
      <c r="M10" s="18">
        <f>IF(M$2&gt;=$D10,$E10*$F10*$D$58,"")</f>
        <v>10500</v>
      </c>
      <c r="N10" s="18">
        <f>IF(N$2&gt;=$D10,$E10*$F10*$D$58,"")</f>
        <v>10500</v>
      </c>
      <c r="O10" s="18">
        <f>IF(O$2&gt;=$D10,$E10*$F10*$D$58,"")</f>
        <v>10500</v>
      </c>
      <c r="P10" s="18">
        <f>IF(P$2&gt;=$D10,$E10*$F10*$D$58,"")</f>
        <v>10500</v>
      </c>
      <c r="Q10" s="18">
        <f>IF(Q$2&gt;=$D10,$E10*$F10*$D$58,"")</f>
        <v>10500</v>
      </c>
      <c r="R10" s="18">
        <f>IF(R$2&gt;=$D10,$E10*$F10*$D$58,"")</f>
        <v>10500</v>
      </c>
      <c r="T10" s="18" t="str">
        <f>IF(T$2=$D10,$E10*$D$59*$F10,IF(T$2=($D10+$D$60),$E10*$D$59*$F10,IF(T$2=($D10+($D$60*2)),$E10*$D$59*$F10,"")))</f>
        <v/>
      </c>
      <c r="U10" s="18" t="str">
        <f>IF(U$2=$D10,$E10*$D$59*$F10,IF(U$2=($D10+$D$60),$E10*$D$59*$F10,IF(U$2=($D10+($D$60*2)),$E10*$D$59*$F10,"")))</f>
        <v/>
      </c>
      <c r="V10" s="18" t="str">
        <f>IF(V$2=$D10,$E10*$D$59*$F10,IF(V$2=($D10+$D$60),$E10*$D$59*$F10,IF(V$2=($D10+($D$60*2)),$E10*$D$59*$F10,"")))</f>
        <v/>
      </c>
      <c r="W10" s="18" t="str">
        <f>IF(W$2=$D10,$E10*$D$59*$F10,IF(W$2=($D10+$D$60),$E10*$D$59*$F10,IF(W$2=($D10+($D$60*2)),$E10*$D$59*$F10,"")))</f>
        <v/>
      </c>
      <c r="X10" s="18" t="str">
        <f>IF(X$2=$D10,$E10*$D$59*$F10,IF(X$2=($D10+$D$60),$E10*$D$59*$F10,IF(X$2=($D10+($D$60*2)),$E10*$D$59*$F10,"")))</f>
        <v/>
      </c>
      <c r="Y10" s="18" t="str">
        <f>IF(Y$2=$D10,$E10*$D$59*$F10,IF(Y$2=($D10+$D$60),$E10*$D$59*$F10,IF(Y$2=($D10+($D$60*2)),$E10*$D$59*$F10,"")))</f>
        <v/>
      </c>
      <c r="Z10" s="18">
        <f>IF(Z$2=$D10,$E10*$D$59*$F10,IF(Z$2=($D10+$D$60),$E10*$D$59*$F10,IF(Z$2=($D10+($D$60*2)),$E10*$D$59*$F10,"")))</f>
        <v>7012.5</v>
      </c>
      <c r="AA10" s="18" t="str">
        <f>IF(AA$2=$D10,$E10*$D$59*$F10,IF(AA$2=($D10+$D$60),$E10*$D$59*$F10,IF(AA$2=($D10+($D$60*2)),$E10*$D$59*$F10,"")))</f>
        <v/>
      </c>
      <c r="AB10" s="18" t="str">
        <f>IF(AB$2=$D10,$E10*$D$59*$F10,IF(AB$2=($D10+$D$60),$E10*$D$59*$F10,IF(AB$2=($D10+($D$60*2)),$E10*$D$59*$F10,"")))</f>
        <v/>
      </c>
      <c r="AC10" s="117" t="str">
        <f>IF(AC$2=$D10,$E10*$D$59*$F10,IF(AC$2=($D10+$D$60),$E10*$D$59*$F10,IF(AC$2=($D10+($D$60*2)),$E10*$D$59*$F10,"")))</f>
        <v/>
      </c>
      <c r="AD10" s="117" t="str">
        <f>IF(AD$2=$D10,$E10*$D$59*$F10,IF(AD$2=($D10+$D$60),$E10*$D$59*$F10,IF(AD$2=($D10+($D$60*2)),$E10*$D$59*$F10,"")))</f>
        <v/>
      </c>
      <c r="AE10" s="18">
        <f>IF(AE$2=$D10,$E10*$D$59*$F10,IF(AE$2=($D10+$D$60),$E10*$D$59*$F10,IF(AE$2=($D10+($D$60*2)),$E10*$D$59*$F10,"")))</f>
        <v>7012.5</v>
      </c>
      <c r="AG10" s="119" t="str">
        <f>IF(AG$2=$D10,$E10*$F10,IF(AG$2=($D10+$D$60),$E10*$F10,IF(AG$2=($D10+($D$60*2)),$E10*$F10,"")))</f>
        <v/>
      </c>
      <c r="AH10" s="119" t="str">
        <f>IF(AH$2=$D10,$E10*$F10,IF(AH$2=($D10+$D$60),$E10*$F10,IF(AH$2=($D10+($D$60*2)),$E10*$F10,"")))</f>
        <v/>
      </c>
      <c r="AI10" s="119" t="str">
        <f>IF(AI$2=$D10,$E10*$F10,IF(AI$2=($D10+$D$60),$E10*$F10,IF(AI$2=($D10+($D$60*2)),$E10*$F10,"")))</f>
        <v/>
      </c>
      <c r="AJ10" s="119" t="str">
        <f>IF(AJ$2=$D10,$E10*$F10,IF(AJ$2=($D10+$D$60),$E10*$F10,IF(AJ$2=($D10+($D$60*2)),$E10*$F10,"")))</f>
        <v/>
      </c>
      <c r="AK10" s="119" t="str">
        <f>IF(AK$2=$D10,$E10*$F10,IF(AK$2=($D10+$D$60),$E10*$F10,IF(AK$2=($D10+($D$60*2)),$E10*$F10,"")))</f>
        <v/>
      </c>
      <c r="AL10" s="119" t="str">
        <f>IF(AL$2=$D10,$E10*$F10,IF(AL$2=($D10+$D$60),$E10*$F10,IF(AL$2=($D10+($D$60*2)),$E10*$F10,"")))</f>
        <v/>
      </c>
      <c r="AM10" s="119">
        <f>IF(AM$2=$D10,$E10*$F10,IF(AM$2=($D10+$D$60),$E10*$F10,IF(AM$2=($D10+($D$60*2)),$E10*$F10,"")))</f>
        <v>750</v>
      </c>
      <c r="AN10" s="119" t="str">
        <f>IF(AN$2=$D10,$E10*$F10,IF(AN$2=($D10+$D$60),$E10*$F10,IF(AN$2=($D10+($D$60*2)),$E10*$F10,"")))</f>
        <v/>
      </c>
      <c r="AO10" s="119" t="str">
        <f>IF(AO$2=$D10,$E10*$F10,IF(AO$2=($D10+$D$60),$E10*$F10,IF(AO$2=($D10+($D$60*2)),$E10*$F10,"")))</f>
        <v/>
      </c>
      <c r="AP10" s="119" t="str">
        <f>IF(AP$2=$D10,$E10*$F10,IF(AP$2=($D10+$D$60),$E10*$F10,IF(AP$2=($D10+($D$60*2)),$E10*$F10,"")))</f>
        <v/>
      </c>
      <c r="AQ10" s="119" t="str">
        <f>IF(AQ$2=$D10,$E10*$F10,IF(AQ$2=($D10+$D$60),$E10*$F10,IF(AQ$2=($D10+($D$60*2)),$E10*$F10,"")))</f>
        <v/>
      </c>
      <c r="AR10" s="119">
        <f>IF(AR$2=$D10,$E10*$F10,IF(AR$2=($D10+$D$60),$E10*$F10,IF(AR$2=($D10+($D$60*2)),$E10*$F10,"")))</f>
        <v>750</v>
      </c>
    </row>
    <row r="11" spans="2:44" x14ac:dyDescent="0.2">
      <c r="D11">
        <v>2021</v>
      </c>
      <c r="E11">
        <v>1500</v>
      </c>
      <c r="F11" s="22">
        <v>0.4</v>
      </c>
      <c r="G11" s="18" t="str">
        <f>IF(G$2&gt;=$D11,$E11*$F11*$D$58,"")</f>
        <v/>
      </c>
      <c r="H11" s="18" t="str">
        <f>IF(H$2&gt;=$D11,$E11*$F11*$D$58,"")</f>
        <v/>
      </c>
      <c r="I11" s="18">
        <f>IF(I$2&gt;=$D11,$E11*$F11*$D$58,"")</f>
        <v>8400</v>
      </c>
      <c r="J11" s="18">
        <f>IF(J$2&gt;=$D11,$E11*$F11*$D$58,"")</f>
        <v>8400</v>
      </c>
      <c r="K11" s="18">
        <f>IF(K$2&gt;=$D11,$E11*$F11*$D$58,"")</f>
        <v>8400</v>
      </c>
      <c r="L11" s="18">
        <f>IF(L$2&gt;=$D11,$E11*$F11*$D$58,"")</f>
        <v>8400</v>
      </c>
      <c r="M11" s="18">
        <f>IF(M$2&gt;=$D11,$E11*$F11*$D$58,"")</f>
        <v>8400</v>
      </c>
      <c r="N11" s="18">
        <f>IF(N$2&gt;=$D11,$E11*$F11*$D$58,"")</f>
        <v>8400</v>
      </c>
      <c r="O11" s="18">
        <f>IF(O$2&gt;=$D11,$E11*$F11*$D$58,"")</f>
        <v>8400</v>
      </c>
      <c r="P11" s="18">
        <f>IF(P$2&gt;=$D11,$E11*$F11*$D$58,"")</f>
        <v>8400</v>
      </c>
      <c r="Q11" s="18">
        <f>IF(Q$2&gt;=$D11,$E11*$F11*$D$58,"")</f>
        <v>8400</v>
      </c>
      <c r="R11" s="18">
        <f>IF(R$2&gt;=$D11,$E11*$F11*$D$58,"")</f>
        <v>8400</v>
      </c>
      <c r="S11" t="s">
        <v>22</v>
      </c>
      <c r="T11" s="18" t="str">
        <f>IF(T$2=$D11,$E11*$D$59*$F11,IF(T$2=($D11+$D$60),$E11*$D$59*$F11,IF(T$2=($D11+($D$60*2)),$E11*$D$59*$F11,"")))</f>
        <v/>
      </c>
      <c r="U11" s="18" t="str">
        <f>IF(U$2=$D11,$E11*$D$59*$F11,IF(U$2=($D11+$D$60),$E11*$D$59*$F11,IF(U$2=($D11+($D$60*2)),$E11*$D$59*$F11,"")))</f>
        <v/>
      </c>
      <c r="V11" s="18">
        <f>IF(V$2=$D11,$E11*$D$59*$F11,IF(V$2=($D11+$D$60),$E11*$D$59*$F11,IF(V$2=($D11+($D$60*2)),$E11*$D$59*$F11,"")))</f>
        <v>5610</v>
      </c>
      <c r="W11" s="18" t="str">
        <f>IF(W$2=$D11,$E11*$D$59*$F11,IF(W$2=($D11+$D$60),$E11*$D$59*$F11,IF(W$2=($D11+($D$60*2)),$E11*$D$59*$F11,"")))</f>
        <v/>
      </c>
      <c r="X11" s="18" t="str">
        <f>IF(X$2=$D11,$E11*$D$59*$F11,IF(X$2=($D11+$D$60),$E11*$D$59*$F11,IF(X$2=($D11+($D$60*2)),$E11*$D$59*$F11,"")))</f>
        <v/>
      </c>
      <c r="Y11" s="18" t="str">
        <f>IF(Y$2=$D11,$E11*$D$59*$F11,IF(Y$2=($D11+$D$60),$E11*$D$59*$F11,IF(Y$2=($D11+($D$60*2)),$E11*$D$59*$F11,"")))</f>
        <v/>
      </c>
      <c r="Z11" s="18" t="str">
        <f>IF(Z$2=$D11,$E11*$D$59*$F11,IF(Z$2=($D11+$D$60),$E11*$D$59*$F11,IF(Z$2=($D11+($D$60*2)),$E11*$D$59*$F11,"")))</f>
        <v/>
      </c>
      <c r="AA11" s="18">
        <f>IF(AA$2=$D11,$E11*$D$59*$F11,IF(AA$2=($D11+$D$60),$E11*$D$59*$F11,IF(AA$2=($D11+($D$60*2)),$E11*$D$59*$F11,"")))</f>
        <v>5610</v>
      </c>
      <c r="AB11" s="18" t="str">
        <f>IF(AB$2=$D11,$E11*$D$59*$F11,IF(AB$2=($D11+$D$60),$E11*$D$59*$F11,IF(AB$2=($D11+($D$60*2)),$E11*$D$59*$F11,"")))</f>
        <v/>
      </c>
      <c r="AC11" s="18" t="str">
        <f>IF(AC$2=$D11,$E11*$D$59*$F11,IF(AC$2=($D11+$D$60),$E11*$D$59*$F11,IF(AC$2=($D11+($D$60*2)),$E11*$D$59*$F11,"")))</f>
        <v/>
      </c>
      <c r="AD11" s="18" t="str">
        <f>IF(AD$2=$D11,$E11*$D$59*$F11,IF(AD$2=($D11+$D$60),$E11*$D$59*$F11,IF(AD$2=($D11+($D$60*2)),$E11*$D$59*$F11,"")))</f>
        <v/>
      </c>
      <c r="AE11" s="18" t="str">
        <f>IF(AE$2=$D11,$E11*$D$59*$F11,IF(AE$2=($D11+$D$60),$E11*$D$59*$F11,IF(AE$2=($D11+($D$60*2)),$E11*$D$59*$F11,"")))</f>
        <v/>
      </c>
      <c r="AG11" s="119" t="str">
        <f>IF(AG$2=$D11,$E11*$F11,IF(AG$2=($D11+$D$60),$E11*$F11,IF(AG$2=($D11+($D$60*2)),$E11*$F11,"")))</f>
        <v/>
      </c>
      <c r="AH11" s="119" t="str">
        <f>IF(AH$2=$D11,$E11*$F11,IF(AH$2=($D11+$D$60),$E11*$F11,IF(AH$2=($D11+($D$60*2)),$E11*$F11,"")))</f>
        <v/>
      </c>
      <c r="AI11" s="119">
        <f>IF(AI$2=$D11,$E11*$F11,IF(AI$2=($D11+$D$60),$E11*$F11,IF(AI$2=($D11+($D$60*2)),$E11*$F11,"")))</f>
        <v>600</v>
      </c>
      <c r="AJ11" s="119" t="str">
        <f>IF(AJ$2=$D11,$E11*$F11,IF(AJ$2=($D11+$D$60),$E11*$F11,IF(AJ$2=($D11+($D$60*2)),$E11*$F11,"")))</f>
        <v/>
      </c>
      <c r="AK11" s="119" t="str">
        <f>IF(AK$2=$D11,$E11*$F11,IF(AK$2=($D11+$D$60),$E11*$F11,IF(AK$2=($D11+($D$60*2)),$E11*$F11,"")))</f>
        <v/>
      </c>
      <c r="AL11" s="119" t="str">
        <f>IF(AL$2=$D11,$E11*$F11,IF(AL$2=($D11+$D$60),$E11*$F11,IF(AL$2=($D11+($D$60*2)),$E11*$F11,"")))</f>
        <v/>
      </c>
      <c r="AM11" s="119" t="str">
        <f>IF(AM$2=$D11,$E11*$F11,IF(AM$2=($D11+$D$60),$E11*$F11,IF(AM$2=($D11+($D$60*2)),$E11*$F11,"")))</f>
        <v/>
      </c>
      <c r="AN11" s="119">
        <f>IF(AN$2=$D11,$E11*$F11,IF(AN$2=($D11+$D$60),$E11*$F11,IF(AN$2=($D11+($D$60*2)),$E11*$F11,"")))</f>
        <v>600</v>
      </c>
      <c r="AO11" s="119" t="str">
        <f>IF(AO$2=$D11,$E11*$F11,IF(AO$2=($D11+$D$60),$E11*$F11,IF(AO$2=($D11+($D$60*2)),$E11*$F11,"")))</f>
        <v/>
      </c>
      <c r="AP11" s="119" t="str">
        <f>IF(AP$2=$D11,$E11*$F11,IF(AP$2=($D11+$D$60),$E11*$F11,IF(AP$2=($D11+($D$60*2)),$E11*$F11,"")))</f>
        <v/>
      </c>
      <c r="AQ11" s="119" t="str">
        <f>IF(AQ$2=$D11,$E11*$F11,IF(AQ$2=($D11+$D$60),$E11*$F11,IF(AQ$2=($D11+($D$60*2)),$E11*$F11,"")))</f>
        <v/>
      </c>
      <c r="AR11" s="119" t="str">
        <f>IF(AR$2=$D11,$E11*$F11,IF(AR$2=($D11+$D$60),$E11*$F11,IF(AR$2=($D11+($D$60*2)),$E11*$F11,"")))</f>
        <v/>
      </c>
    </row>
    <row r="12" spans="2:44" x14ac:dyDescent="0.2">
      <c r="C12" t="s">
        <v>16</v>
      </c>
      <c r="D12">
        <v>2021</v>
      </c>
      <c r="E12">
        <v>50</v>
      </c>
      <c r="F12" s="22">
        <v>0.9</v>
      </c>
      <c r="G12" s="18" t="str">
        <f>IF(G$2&gt;=$D12,$E12*$F12*$D$58,"")</f>
        <v/>
      </c>
      <c r="H12" s="18" t="str">
        <f>IF(H$2&gt;=$D12,$E12*$F12*$D$58,"")</f>
        <v/>
      </c>
      <c r="I12" s="18">
        <f>IF(I$2&gt;=$D12,$E12*$F12*$D$58,"")</f>
        <v>630</v>
      </c>
      <c r="J12" s="18">
        <f>IF(J$2&gt;=$D12,$E12*$F12*$D$58,"")</f>
        <v>630</v>
      </c>
      <c r="K12" s="18">
        <f>IF(K$2&gt;=$D12,$E12*$F12*$D$58,"")</f>
        <v>630</v>
      </c>
      <c r="L12" s="18">
        <f>IF(L$2&gt;=$D12,$E12*$F12*$D$58,"")</f>
        <v>630</v>
      </c>
      <c r="M12" s="18">
        <f>IF(M$2&gt;=$D12,$E12*$F12*$D$58,"")</f>
        <v>630</v>
      </c>
      <c r="N12" s="18">
        <f>IF(N$2&gt;=$D12,$E12*$F12*$D$58,"")</f>
        <v>630</v>
      </c>
      <c r="O12" s="18">
        <f>IF(O$2&gt;=$D12,$E12*$F12*$D$58,"")</f>
        <v>630</v>
      </c>
      <c r="P12" s="18">
        <f>IF(P$2&gt;=$D12,$E12*$F12*$D$58,"")</f>
        <v>630</v>
      </c>
      <c r="Q12" s="18">
        <f>IF(Q$2&gt;=$D12,$E12*$F12*$D$58,"")</f>
        <v>630</v>
      </c>
      <c r="R12" s="18">
        <f>IF(R$2&gt;=$D12,$E12*$F12*$D$58,"")</f>
        <v>630</v>
      </c>
      <c r="T12" s="18" t="str">
        <f>IF(T$2=$D12,$E12*$D$59*$F12,IF(T$2=($D12+$D$60),$E12*$D$59*$F12,IF(T$2=($D12+($D$60*2)),$E12*$D$59*$F12,"")))</f>
        <v/>
      </c>
      <c r="U12" s="18" t="str">
        <f>IF(U$2=$D12,$E12*$D$59*$F12,IF(U$2=($D12+$D$60),$E12*$D$59*$F12,IF(U$2=($D12+($D$60*2)),$E12*$D$59*$F12,"")))</f>
        <v/>
      </c>
      <c r="V12" s="18">
        <f>IF(V$2=$D12,$E12*$D$59*$F12,IF(V$2=($D12+$D$60),$E12*$D$59*$F12,IF(V$2=($D12+($D$60*2)),$E12*$D$59*$F12,"")))</f>
        <v>420.75</v>
      </c>
      <c r="W12" s="18" t="str">
        <f>IF(W$2=$D12,$E12*$D$59*$F12,IF(W$2=($D12+$D$60),$E12*$D$59*$F12,IF(W$2=($D12+($D$60*2)),$E12*$D$59*$F12,"")))</f>
        <v/>
      </c>
      <c r="X12" s="18" t="str">
        <f>IF(X$2=$D12,$E12*$D$59*$F12,IF(X$2=($D12+$D$60),$E12*$D$59*$F12,IF(X$2=($D12+($D$60*2)),$E12*$D$59*$F12,"")))</f>
        <v/>
      </c>
      <c r="Y12" s="18" t="str">
        <f>IF(Y$2=$D12,$E12*$D$59*$F12,IF(Y$2=($D12+$D$60),$E12*$D$59*$F12,IF(Y$2=($D12+($D$60*2)),$E12*$D$59*$F12,"")))</f>
        <v/>
      </c>
      <c r="Z12" s="18" t="str">
        <f>IF(Z$2=$D12,$E12*$D$59*$F12,IF(Z$2=($D12+$D$60),$E12*$D$59*$F12,IF(Z$2=($D12+($D$60*2)),$E12*$D$59*$F12,"")))</f>
        <v/>
      </c>
      <c r="AA12" s="18">
        <f>IF(AA$2=$D12,$E12*$D$59*$F12,IF(AA$2=($D12+$D$60),$E12*$D$59*$F12,IF(AA$2=($D12+($D$60*2)),$E12*$D$59*$F12,"")))</f>
        <v>420.75</v>
      </c>
      <c r="AB12" s="18" t="str">
        <f>IF(AB$2=$D12,$E12*$D$59*$F12,IF(AB$2=($D12+$D$60),$E12*$D$59*$F12,IF(AB$2=($D12+($D$60*2)),$E12*$D$59*$F12,"")))</f>
        <v/>
      </c>
      <c r="AC12" s="18" t="str">
        <f>IF(AC$2=$D12,$E12*$D$59*$F12,IF(AC$2=($D12+$D$60),$E12*$D$59*$F12,IF(AC$2=($D12+($D$60*2)),$E12*$D$59*$F12,"")))</f>
        <v/>
      </c>
      <c r="AD12" s="18" t="str">
        <f>IF(AD$2=$D12,$E12*$D$59*$F12,IF(AD$2=($D12+$D$60),$E12*$D$59*$F12,IF(AD$2=($D12+($D$60*2)),$E12*$D$59*$F12,"")))</f>
        <v/>
      </c>
      <c r="AE12" s="18" t="str">
        <f>IF(AE$2=$D12,$E12*$D$59*$F12,IF(AE$2=($D12+$D$60),$E12*$D$59*$F12,IF(AE$2=($D12+($D$60*2)),$E12*$D$59*$F12,"")))</f>
        <v/>
      </c>
      <c r="AG12" s="119" t="str">
        <f>IF(AG$2=$D12,$E12*$F12,IF(AG$2=($D12+$D$60),$E12*$F12,IF(AG$2=($D12+($D$60*2)),$E12*$F12,"")))</f>
        <v/>
      </c>
      <c r="AH12" s="119" t="str">
        <f>IF(AH$2=$D12,$E12*$F12,IF(AH$2=($D12+$D$60),$E12*$F12,IF(AH$2=($D12+($D$60*2)),$E12*$F12,"")))</f>
        <v/>
      </c>
      <c r="AI12" s="119">
        <f>IF(AI$2=$D12,$E12*$F12,IF(AI$2=($D12+$D$60),$E12*$F12,IF(AI$2=($D12+($D$60*2)),$E12*$F12,"")))</f>
        <v>45</v>
      </c>
      <c r="AJ12" s="119" t="str">
        <f>IF(AJ$2=$D12,$E12*$F12,IF(AJ$2=($D12+$D$60),$E12*$F12,IF(AJ$2=($D12+($D$60*2)),$E12*$F12,"")))</f>
        <v/>
      </c>
      <c r="AK12" s="119" t="str">
        <f>IF(AK$2=$D12,$E12*$F12,IF(AK$2=($D12+$D$60),$E12*$F12,IF(AK$2=($D12+($D$60*2)),$E12*$F12,"")))</f>
        <v/>
      </c>
      <c r="AL12" s="119" t="str">
        <f>IF(AL$2=$D12,$E12*$F12,IF(AL$2=($D12+$D$60),$E12*$F12,IF(AL$2=($D12+($D$60*2)),$E12*$F12,"")))</f>
        <v/>
      </c>
      <c r="AM12" s="119" t="str">
        <f>IF(AM$2=$D12,$E12*$F12,IF(AM$2=($D12+$D$60),$E12*$F12,IF(AM$2=($D12+($D$60*2)),$E12*$F12,"")))</f>
        <v/>
      </c>
      <c r="AN12" s="119">
        <f>IF(AN$2=$D12,$E12*$F12,IF(AN$2=($D12+$D$60),$E12*$F12,IF(AN$2=($D12+($D$60*2)),$E12*$F12,"")))</f>
        <v>45</v>
      </c>
      <c r="AO12" s="119" t="str">
        <f>IF(AO$2=$D12,$E12*$F12,IF(AO$2=($D12+$D$60),$E12*$F12,IF(AO$2=($D12+($D$60*2)),$E12*$F12,"")))</f>
        <v/>
      </c>
      <c r="AP12" s="119" t="str">
        <f>IF(AP$2=$D12,$E12*$F12,IF(AP$2=($D12+$D$60),$E12*$F12,IF(AP$2=($D12+($D$60*2)),$E12*$F12,"")))</f>
        <v/>
      </c>
      <c r="AQ12" s="119" t="str">
        <f>IF(AQ$2=$D12,$E12*$F12,IF(AQ$2=($D12+$D$60),$E12*$F12,IF(AQ$2=($D12+($D$60*2)),$E12*$F12,"")))</f>
        <v/>
      </c>
      <c r="AR12" s="119" t="str">
        <f>IF(AR$2=$D12,$E12*$F12,IF(AR$2=($D12+$D$60),$E12*$F12,IF(AR$2=($D12+($D$60*2)),$E12*$F12,"")))</f>
        <v/>
      </c>
    </row>
    <row r="13" spans="2:44" x14ac:dyDescent="0.2">
      <c r="D13">
        <v>2022</v>
      </c>
      <c r="E13">
        <v>500</v>
      </c>
      <c r="F13" s="22">
        <v>0.8</v>
      </c>
      <c r="G13" s="18" t="str">
        <f>IF(G$2&gt;=$D13,$E13*$F13*$D$58,"")</f>
        <v/>
      </c>
      <c r="H13" s="18" t="str">
        <f>IF(H$2&gt;=$D13,$E13*$F13*$D$58,"")</f>
        <v/>
      </c>
      <c r="I13" s="18" t="str">
        <f>IF(I$2&gt;=$D13,$E13*$F13*$D$58,"")</f>
        <v/>
      </c>
      <c r="J13" s="18">
        <f>IF(J$2&gt;=$D13,$E13*$F13*$D$58,"")</f>
        <v>5600</v>
      </c>
      <c r="K13" s="18">
        <f>IF(K$2&gt;=$D13,$E13*$F13*$D$58,"")</f>
        <v>5600</v>
      </c>
      <c r="L13" s="18">
        <f>IF(L$2&gt;=$D13,$E13*$F13*$D$58,"")</f>
        <v>5600</v>
      </c>
      <c r="M13" s="18">
        <f>IF(M$2&gt;=$D13,$E13*$F13*$D$58,"")</f>
        <v>5600</v>
      </c>
      <c r="N13" s="18">
        <f>IF(N$2&gt;=$D13,$E13*$F13*$D$58,"")</f>
        <v>5600</v>
      </c>
      <c r="O13" s="18">
        <f>IF(O$2&gt;=$D13,$E13*$F13*$D$58,"")</f>
        <v>5600</v>
      </c>
      <c r="P13" s="18">
        <f>IF(P$2&gt;=$D13,$E13*$F13*$D$58,"")</f>
        <v>5600</v>
      </c>
      <c r="Q13" s="18">
        <f>IF(Q$2&gt;=$D13,$E13*$F13*$D$58,"")</f>
        <v>5600</v>
      </c>
      <c r="R13" s="18">
        <f>IF(R$2&gt;=$D13,$E13*$F13*$D$58,"")</f>
        <v>5600</v>
      </c>
      <c r="T13" s="18" t="str">
        <f>IF(T$2=$D13,$E13*$D$59*$F13,IF(T$2=($D13+$D$60),$E13*$D$59*$F13,IF(T$2=($D13+($D$60*2)),$E13*$D$59*$F13,"")))</f>
        <v/>
      </c>
      <c r="U13" s="18" t="str">
        <f>IF(U$2=$D13,$E13*$D$59*$F13,IF(U$2=($D13+$D$60),$E13*$D$59*$F13,IF(U$2=($D13+($D$60*2)),$E13*$D$59*$F13,"")))</f>
        <v/>
      </c>
      <c r="V13" s="18" t="str">
        <f>IF(V$2=$D13,$E13*$D$59*$F13,IF(V$2=($D13+$D$60),$E13*$D$59*$F13,IF(V$2=($D13+($D$60*2)),$E13*$D$59*$F13,"")))</f>
        <v/>
      </c>
      <c r="W13" s="18">
        <f>IF(W$2=$D13,$E13*$D$59*$F13,IF(W$2=($D13+$D$60),$E13*$D$59*$F13,IF(W$2=($D13+($D$60*2)),$E13*$D$59*$F13,"")))</f>
        <v>3740</v>
      </c>
      <c r="X13" s="18" t="str">
        <f>IF(X$2=$D13,$E13*$D$59*$F13,IF(X$2=($D13+$D$60),$E13*$D$59*$F13,IF(X$2=($D13+($D$60*2)),$E13*$D$59*$F13,"")))</f>
        <v/>
      </c>
      <c r="Y13" s="18" t="str">
        <f>IF(Y$2=$D13,$E13*$D$59*$F13,IF(Y$2=($D13+$D$60),$E13*$D$59*$F13,IF(Y$2=($D13+($D$60*2)),$E13*$D$59*$F13,"")))</f>
        <v/>
      </c>
      <c r="Z13" s="18" t="str">
        <f>IF(Z$2=$D13,$E13*$D$59*$F13,IF(Z$2=($D13+$D$60),$E13*$D$59*$F13,IF(Z$2=($D13+($D$60*2)),$E13*$D$59*$F13,"")))</f>
        <v/>
      </c>
      <c r="AA13" s="18" t="str">
        <f>IF(AA$2=$D13,$E13*$D$59*$F13,IF(AA$2=($D13+$D$60),$E13*$D$59*$F13,IF(AA$2=($D13+($D$60*2)),$E13*$D$59*$F13,"")))</f>
        <v/>
      </c>
      <c r="AB13" s="18">
        <f>IF(AB$2=$D13,$E13*$D$59*$F13,IF(AB$2=($D13+$D$60),$E13*$D$59*$F13,IF(AB$2=($D13+($D$60*2)),$E13*$D$59*$F13,"")))</f>
        <v>3740</v>
      </c>
      <c r="AC13" s="18" t="str">
        <f>IF(AC$2=$D13,$E13*$D$59*$F13,IF(AC$2=($D13+$D$60),$E13*$D$59*$F13,IF(AC$2=($D13+($D$60*2)),$E13*$D$59*$F13,"")))</f>
        <v/>
      </c>
      <c r="AD13" s="18" t="str">
        <f>IF(AD$2=$D13,$E13*$D$59*$F13,IF(AD$2=($D13+$D$60),$E13*$D$59*$F13,IF(AD$2=($D13+($D$60*2)),$E13*$D$59*$F13,"")))</f>
        <v/>
      </c>
      <c r="AE13" s="18" t="str">
        <f>IF(AE$2=$D13,$E13*$D$59*$F13,IF(AE$2=($D13+$D$60),$E13*$D$59*$F13,IF(AE$2=($D13+($D$60*2)),$E13*$D$59*$F13,"")))</f>
        <v/>
      </c>
      <c r="AG13" s="119" t="str">
        <f>IF(AG$2=$D13,$E13*$F13,IF(AG$2=($D13+$D$60),$E13*$F13,IF(AG$2=($D13+($D$60*2)),$E13*$F13,"")))</f>
        <v/>
      </c>
      <c r="AH13" s="119" t="str">
        <f>IF(AH$2=$D13,$E13*$F13,IF(AH$2=($D13+$D$60),$E13*$F13,IF(AH$2=($D13+($D$60*2)),$E13*$F13,"")))</f>
        <v/>
      </c>
      <c r="AI13" s="119" t="str">
        <f>IF(AI$2=$D13,$E13*$F13,IF(AI$2=($D13+$D$60),$E13*$F13,IF(AI$2=($D13+($D$60*2)),$E13*$F13,"")))</f>
        <v/>
      </c>
      <c r="AJ13" s="119">
        <f>IF(AJ$2=$D13,$E13*$F13,IF(AJ$2=($D13+$D$60),$E13*$F13,IF(AJ$2=($D13+($D$60*2)),$E13*$F13,"")))</f>
        <v>400</v>
      </c>
      <c r="AK13" s="119" t="str">
        <f>IF(AK$2=$D13,$E13*$F13,IF(AK$2=($D13+$D$60),$E13*$F13,IF(AK$2=($D13+($D$60*2)),$E13*$F13,"")))</f>
        <v/>
      </c>
      <c r="AL13" s="119" t="str">
        <f>IF(AL$2=$D13,$E13*$F13,IF(AL$2=($D13+$D$60),$E13*$F13,IF(AL$2=($D13+($D$60*2)),$E13*$F13,"")))</f>
        <v/>
      </c>
      <c r="AM13" s="119" t="str">
        <f>IF(AM$2=$D13,$E13*$F13,IF(AM$2=($D13+$D$60),$E13*$F13,IF(AM$2=($D13+($D$60*2)),$E13*$F13,"")))</f>
        <v/>
      </c>
      <c r="AN13" s="119" t="str">
        <f>IF(AN$2=$D13,$E13*$F13,IF(AN$2=($D13+$D$60),$E13*$F13,IF(AN$2=($D13+($D$60*2)),$E13*$F13,"")))</f>
        <v/>
      </c>
      <c r="AO13" s="119">
        <f>IF(AO$2=$D13,$E13*$F13,IF(AO$2=($D13+$D$60),$E13*$F13,IF(AO$2=($D13+($D$60*2)),$E13*$F13,"")))</f>
        <v>400</v>
      </c>
      <c r="AP13" s="119" t="str">
        <f>IF(AP$2=$D13,$E13*$F13,IF(AP$2=($D13+$D$60),$E13*$F13,IF(AP$2=($D13+($D$60*2)),$E13*$F13,"")))</f>
        <v/>
      </c>
      <c r="AQ13" s="119" t="str">
        <f>IF(AQ$2=$D13,$E13*$F13,IF(AQ$2=($D13+$D$60),$E13*$F13,IF(AQ$2=($D13+($D$60*2)),$E13*$F13,"")))</f>
        <v/>
      </c>
      <c r="AR13" s="119" t="str">
        <f>IF(AR$2=$D13,$E13*$F13,IF(AR$2=($D13+$D$60),$E13*$F13,IF(AR$2=($D13+($D$60*2)),$E13*$F13,"")))</f>
        <v/>
      </c>
    </row>
    <row r="14" spans="2:44" x14ac:dyDescent="0.2">
      <c r="D14">
        <v>2023</v>
      </c>
      <c r="E14">
        <v>1000</v>
      </c>
      <c r="F14" s="22">
        <v>0.7</v>
      </c>
      <c r="G14" s="18" t="str">
        <f>IF(G$2&gt;=$D14,$E14*$F14*$D$58,"")</f>
        <v/>
      </c>
      <c r="H14" s="18" t="str">
        <f>IF(H$2&gt;=$D14,$E14*$F14*$D$58,"")</f>
        <v/>
      </c>
      <c r="I14" s="18" t="str">
        <f>IF(I$2&gt;=$D14,$E14*$F14*$D$58,"")</f>
        <v/>
      </c>
      <c r="J14" s="18" t="str">
        <f>IF(J$2&gt;=$D14,$E14*$F14*$D$58,"")</f>
        <v/>
      </c>
      <c r="K14" s="18">
        <f>IF(K$2&gt;=$D14,$E14*$F14*$D$58,"")</f>
        <v>9800</v>
      </c>
      <c r="L14" s="18">
        <f>IF(L$2&gt;=$D14,$E14*$F14*$D$58,"")</f>
        <v>9800</v>
      </c>
      <c r="M14" s="18">
        <f>IF(M$2&gt;=$D14,$E14*$F14*$D$58,"")</f>
        <v>9800</v>
      </c>
      <c r="N14" s="18">
        <f>IF(N$2&gt;=$D14,$E14*$F14*$D$58,"")</f>
        <v>9800</v>
      </c>
      <c r="O14" s="18">
        <f>IF(O$2&gt;=$D14,$E14*$F14*$D$58,"")</f>
        <v>9800</v>
      </c>
      <c r="P14" s="18">
        <f>IF(P$2&gt;=$D14,$E14*$F14*$D$58,"")</f>
        <v>9800</v>
      </c>
      <c r="Q14" s="18">
        <f>IF(Q$2&gt;=$D14,$E14*$F14*$D$58,"")</f>
        <v>9800</v>
      </c>
      <c r="R14" s="18">
        <f>IF(R$2&gt;=$D14,$E14*$F14*$D$58,"")</f>
        <v>9800</v>
      </c>
      <c r="T14" s="18" t="str">
        <f>IF(T$2=$D14,$E14*$D$59*$F14,IF(T$2=($D14+$D$60),$E14*$D$59*$F14,IF(T$2=($D14+($D$60*2)),$E14*$D$59*$F14,"")))</f>
        <v/>
      </c>
      <c r="U14" s="18" t="str">
        <f>IF(U$2=$D14,$E14*$D$59*$F14,IF(U$2=($D14+$D$60),$E14*$D$59*$F14,IF(U$2=($D14+($D$60*2)),$E14*$D$59*$F14,"")))</f>
        <v/>
      </c>
      <c r="V14" s="18" t="str">
        <f>IF(V$2=$D14,$E14*$D$59*$F14,IF(V$2=($D14+$D$60),$E14*$D$59*$F14,IF(V$2=($D14+($D$60*2)),$E14*$D$59*$F14,"")))</f>
        <v/>
      </c>
      <c r="W14" s="18" t="str">
        <f>IF(W$2=$D14,$E14*$D$59*$F14,IF(W$2=($D14+$D$60),$E14*$D$59*$F14,IF(W$2=($D14+($D$60*2)),$E14*$D$59*$F14,"")))</f>
        <v/>
      </c>
      <c r="X14" s="18">
        <f>IF(X$2=$D14,$E14*$D$59*$F14,IF(X$2=($D14+$D$60),$E14*$D$59*$F14,IF(X$2=($D14+($D$60*2)),$E14*$D$59*$F14,"")))</f>
        <v>6545</v>
      </c>
      <c r="Y14" s="18" t="str">
        <f>IF(Y$2=$D14,$E14*$D$59*$F14,IF(Y$2=($D14+$D$60),$E14*$D$59*$F14,IF(Y$2=($D14+($D$60*2)),$E14*$D$59*$F14,"")))</f>
        <v/>
      </c>
      <c r="Z14" s="18" t="str">
        <f>IF(Z$2=$D14,$E14*$D$59*$F14,IF(Z$2=($D14+$D$60),$E14*$D$59*$F14,IF(Z$2=($D14+($D$60*2)),$E14*$D$59*$F14,"")))</f>
        <v/>
      </c>
      <c r="AA14" s="18" t="str">
        <f>IF(AA$2=$D14,$E14*$D$59*$F14,IF(AA$2=($D14+$D$60),$E14*$D$59*$F14,IF(AA$2=($D14+($D$60*2)),$E14*$D$59*$F14,"")))</f>
        <v/>
      </c>
      <c r="AB14" s="18" t="str">
        <f>IF(AB$2=$D14,$E14*$D$59*$F14,IF(AB$2=($D14+$D$60),$E14*$D$59*$F14,IF(AB$2=($D14+($D$60*2)),$E14*$D$59*$F14,"")))</f>
        <v/>
      </c>
      <c r="AC14" s="18">
        <f>IF(AC$2=$D14,$E14*$D$59*$F14,IF(AC$2=($D14+$D$60),$E14*$D$59*$F14,IF(AC$2=($D14+($D$60*2)),$E14*$D$59*$F14,"")))</f>
        <v>6545</v>
      </c>
      <c r="AD14" s="18" t="str">
        <f>IF(AD$2=$D14,$E14*$D$59*$F14,IF(AD$2=($D14+$D$60),$E14*$D$59*$F14,IF(AD$2=($D14+($D$60*2)),$E14*$D$59*$F14,"")))</f>
        <v/>
      </c>
      <c r="AE14" s="18" t="str">
        <f>IF(AE$2=$D14,$E14*$D$59*$F14,IF(AE$2=($D14+$D$60),$E14*$D$59*$F14,IF(AE$2=($D14+($D$60*2)),$E14*$D$59*$F14,"")))</f>
        <v/>
      </c>
      <c r="AG14" s="119" t="str">
        <f>IF(AG$2=$D14,$E14*$F14,IF(AG$2=($D14+$D$60),$E14*$F14,IF(AG$2=($D14+($D$60*2)),$E14*$F14,"")))</f>
        <v/>
      </c>
      <c r="AH14" s="119" t="str">
        <f>IF(AH$2=$D14,$E14*$F14,IF(AH$2=($D14+$D$60),$E14*$F14,IF(AH$2=($D14+($D$60*2)),$E14*$F14,"")))</f>
        <v/>
      </c>
      <c r="AI14" s="119" t="str">
        <f>IF(AI$2=$D14,$E14*$F14,IF(AI$2=($D14+$D$60),$E14*$F14,IF(AI$2=($D14+($D$60*2)),$E14*$F14,"")))</f>
        <v/>
      </c>
      <c r="AJ14" s="119" t="str">
        <f>IF(AJ$2=$D14,$E14*$F14,IF(AJ$2=($D14+$D$60),$E14*$F14,IF(AJ$2=($D14+($D$60*2)),$E14*$F14,"")))</f>
        <v/>
      </c>
      <c r="AK14" s="119">
        <f>IF(AK$2=$D14,$E14*$F14,IF(AK$2=($D14+$D$60),$E14*$F14,IF(AK$2=($D14+($D$60*2)),$E14*$F14,"")))</f>
        <v>700</v>
      </c>
      <c r="AL14" s="119" t="str">
        <f>IF(AL$2=$D14,$E14*$F14,IF(AL$2=($D14+$D$60),$E14*$F14,IF(AL$2=($D14+($D$60*2)),$E14*$F14,"")))</f>
        <v/>
      </c>
      <c r="AM14" s="119" t="str">
        <f>IF(AM$2=$D14,$E14*$F14,IF(AM$2=($D14+$D$60),$E14*$F14,IF(AM$2=($D14+($D$60*2)),$E14*$F14,"")))</f>
        <v/>
      </c>
      <c r="AN14" s="119" t="str">
        <f>IF(AN$2=$D14,$E14*$F14,IF(AN$2=($D14+$D$60),$E14*$F14,IF(AN$2=($D14+($D$60*2)),$E14*$F14,"")))</f>
        <v/>
      </c>
      <c r="AO14" s="119" t="str">
        <f>IF(AO$2=$D14,$E14*$F14,IF(AO$2=($D14+$D$60),$E14*$F14,IF(AO$2=($D14+($D$60*2)),$E14*$F14,"")))</f>
        <v/>
      </c>
      <c r="AP14" s="119">
        <f>IF(AP$2=$D14,$E14*$F14,IF(AP$2=($D14+$D$60),$E14*$F14,IF(AP$2=($D14+($D$60*2)),$E14*$F14,"")))</f>
        <v>700</v>
      </c>
      <c r="AQ14" s="119" t="str">
        <f>IF(AQ$2=$D14,$E14*$F14,IF(AQ$2=($D14+$D$60),$E14*$F14,IF(AQ$2=($D14+($D$60*2)),$E14*$F14,"")))</f>
        <v/>
      </c>
      <c r="AR14" s="119" t="str">
        <f>IF(AR$2=$D14,$E14*$F14,IF(AR$2=($D14+$D$60),$E14*$F14,IF(AR$2=($D14+($D$60*2)),$E14*$F14,"")))</f>
        <v/>
      </c>
    </row>
    <row r="15" spans="2:44" x14ac:dyDescent="0.2">
      <c r="D15">
        <v>2024</v>
      </c>
      <c r="E15">
        <v>1000</v>
      </c>
      <c r="F15" s="22">
        <v>0.6</v>
      </c>
      <c r="G15" s="18" t="str">
        <f>IF(G$2&gt;=$D15,$E15*$F15*$D$58,"")</f>
        <v/>
      </c>
      <c r="H15" s="18" t="str">
        <f>IF(H$2&gt;=$D15,$E15*$F15*$D$58,"")</f>
        <v/>
      </c>
      <c r="I15" s="18" t="str">
        <f>IF(I$2&gt;=$D15,$E15*$F15*$D$58,"")</f>
        <v/>
      </c>
      <c r="J15" s="18" t="str">
        <f>IF(J$2&gt;=$D15,$E15*$F15*$D$58,"")</f>
        <v/>
      </c>
      <c r="K15" s="18" t="str">
        <f>IF(K$2&gt;=$D15,$E15*$F15*$D$58,"")</f>
        <v/>
      </c>
      <c r="L15" s="18">
        <f>IF(L$2&gt;=$D15,$E15*$F15*$D$58,"")</f>
        <v>8400</v>
      </c>
      <c r="M15" s="18">
        <f>IF(M$2&gt;=$D15,$E15*$F15*$D$58,"")</f>
        <v>8400</v>
      </c>
      <c r="N15" s="18">
        <f>IF(N$2&gt;=$D15,$E15*$F15*$D$58,"")</f>
        <v>8400</v>
      </c>
      <c r="O15" s="18">
        <f>IF(O$2&gt;=$D15,$E15*$F15*$D$58,"")</f>
        <v>8400</v>
      </c>
      <c r="P15" s="18">
        <f>IF(P$2&gt;=$D15,$E15*$F15*$D$58,"")</f>
        <v>8400</v>
      </c>
      <c r="Q15" s="18">
        <f>IF(Q$2&gt;=$D15,$E15*$F15*$D$58,"")</f>
        <v>8400</v>
      </c>
      <c r="R15" s="18">
        <f>IF(R$2&gt;=$D15,$E15*$F15*$D$58,"")</f>
        <v>8400</v>
      </c>
      <c r="T15" s="18" t="str">
        <f>IF(T$2=$D15,$E15*$D$59*$F15,IF(T$2=($D15+$D$60),$E15*$D$59*$F15,IF(T$2=($D15+($D$60*2)),$E15*$D$59*$F15,"")))</f>
        <v/>
      </c>
      <c r="U15" s="18" t="str">
        <f>IF(U$2=$D15,$E15*$D$59*$F15,IF(U$2=($D15+$D$60),$E15*$D$59*$F15,IF(U$2=($D15+($D$60*2)),$E15*$D$59*$F15,"")))</f>
        <v/>
      </c>
      <c r="V15" s="18" t="str">
        <f>IF(V$2=$D15,$E15*$D$59*$F15,IF(V$2=($D15+$D$60),$E15*$D$59*$F15,IF(V$2=($D15+($D$60*2)),$E15*$D$59*$F15,"")))</f>
        <v/>
      </c>
      <c r="W15" s="18" t="str">
        <f>IF(W$2=$D15,$E15*$D$59*$F15,IF(W$2=($D15+$D$60),$E15*$D$59*$F15,IF(W$2=($D15+($D$60*2)),$E15*$D$59*$F15,"")))</f>
        <v/>
      </c>
      <c r="X15" s="18" t="str">
        <f>IF(X$2=$D15,$E15*$D$59*$F15,IF(X$2=($D15+$D$60),$E15*$D$59*$F15,IF(X$2=($D15+($D$60*2)),$E15*$D$59*$F15,"")))</f>
        <v/>
      </c>
      <c r="Y15" s="18">
        <f>IF(Y$2=$D15,$E15*$D$59*$F15,IF(Y$2=($D15+$D$60),$E15*$D$59*$F15,IF(Y$2=($D15+($D$60*2)),$E15*$D$59*$F15,"")))</f>
        <v>5610</v>
      </c>
      <c r="Z15" s="18" t="str">
        <f>IF(Z$2=$D15,$E15*$D$59*$F15,IF(Z$2=($D15+$D$60),$E15*$D$59*$F15,IF(Z$2=($D15+($D$60*2)),$E15*$D$59*$F15,"")))</f>
        <v/>
      </c>
      <c r="AA15" s="18" t="str">
        <f>IF(AA$2=$D15,$E15*$D$59*$F15,IF(AA$2=($D15+$D$60),$E15*$D$59*$F15,IF(AA$2=($D15+($D$60*2)),$E15*$D$59*$F15,"")))</f>
        <v/>
      </c>
      <c r="AB15" s="18" t="str">
        <f>IF(AB$2=$D15,$E15*$D$59*$F15,IF(AB$2=($D15+$D$60),$E15*$D$59*$F15,IF(AB$2=($D15+($D$60*2)),$E15*$D$59*$F15,"")))</f>
        <v/>
      </c>
      <c r="AC15" s="18" t="str">
        <f>IF(AC$2=$D15,$E15*$D$59*$F15,IF(AC$2=($D15+$D$60),$E15*$D$59*$F15,IF(AC$2=($D15+($D$60*2)),$E15*$D$59*$F15,"")))</f>
        <v/>
      </c>
      <c r="AD15" s="18">
        <f>IF(AD$2=$D15,$E15*$D$59*$F15,IF(AD$2=($D15+$D$60),$E15*$D$59*$F15,IF(AD$2=($D15+($D$60*2)),$E15*$D$59*$F15,"")))</f>
        <v>5610</v>
      </c>
      <c r="AE15" s="18" t="str">
        <f>IF(AE$2=$D15,$E15*$D$59*$F15,IF(AE$2=($D15+$D$60),$E15*$D$59*$F15,IF(AE$2=($D15+($D$60*2)),$E15*$D$59*$F15,"")))</f>
        <v/>
      </c>
      <c r="AG15" s="119" t="str">
        <f>IF(AG$2=$D15,$E15*$F15,IF(AG$2=($D15+$D$60),$E15*$F15,IF(AG$2=($D15+($D$60*2)),$E15*$F15,"")))</f>
        <v/>
      </c>
      <c r="AH15" s="119" t="str">
        <f>IF(AH$2=$D15,$E15*$F15,IF(AH$2=($D15+$D$60),$E15*$F15,IF(AH$2=($D15+($D$60*2)),$E15*$F15,"")))</f>
        <v/>
      </c>
      <c r="AI15" s="119" t="str">
        <f>IF(AI$2=$D15,$E15*$F15,IF(AI$2=($D15+$D$60),$E15*$F15,IF(AI$2=($D15+($D$60*2)),$E15*$F15,"")))</f>
        <v/>
      </c>
      <c r="AJ15" s="119" t="str">
        <f>IF(AJ$2=$D15,$E15*$F15,IF(AJ$2=($D15+$D$60),$E15*$F15,IF(AJ$2=($D15+($D$60*2)),$E15*$F15,"")))</f>
        <v/>
      </c>
      <c r="AK15" s="119" t="str">
        <f>IF(AK$2=$D15,$E15*$F15,IF(AK$2=($D15+$D$60),$E15*$F15,IF(AK$2=($D15+($D$60*2)),$E15*$F15,"")))</f>
        <v/>
      </c>
      <c r="AL15" s="119">
        <f>IF(AL$2=$D15,$E15*$F15,IF(AL$2=($D15+$D$60),$E15*$F15,IF(AL$2=($D15+($D$60*2)),$E15*$F15,"")))</f>
        <v>600</v>
      </c>
      <c r="AM15" s="119" t="str">
        <f>IF(AM$2=$D15,$E15*$F15,IF(AM$2=($D15+$D$60),$E15*$F15,IF(AM$2=($D15+($D$60*2)),$E15*$F15,"")))</f>
        <v/>
      </c>
      <c r="AN15" s="119" t="str">
        <f>IF(AN$2=$D15,$E15*$F15,IF(AN$2=($D15+$D$60),$E15*$F15,IF(AN$2=($D15+($D$60*2)),$E15*$F15,"")))</f>
        <v/>
      </c>
      <c r="AO15" s="119" t="str">
        <f>IF(AO$2=$D15,$E15*$F15,IF(AO$2=($D15+$D$60),$E15*$F15,IF(AO$2=($D15+($D$60*2)),$E15*$F15,"")))</f>
        <v/>
      </c>
      <c r="AP15" s="119" t="str">
        <f>IF(AP$2=$D15,$E15*$F15,IF(AP$2=($D15+$D$60),$E15*$F15,IF(AP$2=($D15+($D$60*2)),$E15*$F15,"")))</f>
        <v/>
      </c>
      <c r="AQ15" s="119">
        <f>IF(AQ$2=$D15,$E15*$F15,IF(AQ$2=($D15+$D$60),$E15*$F15,IF(AQ$2=($D15+($D$60*2)),$E15*$F15,"")))</f>
        <v>600</v>
      </c>
      <c r="AR15" s="119" t="str">
        <f>IF(AR$2=$D15,$E15*$F15,IF(AR$2=($D15+$D$60),$E15*$F15,IF(AR$2=($D15+($D$60*2)),$E15*$F15,"")))</f>
        <v/>
      </c>
    </row>
    <row r="16" spans="2:44" x14ac:dyDescent="0.2">
      <c r="D16">
        <v>2025</v>
      </c>
      <c r="E16">
        <v>1000</v>
      </c>
      <c r="F16" s="22">
        <v>0.6</v>
      </c>
      <c r="G16" s="18" t="str">
        <f>IF(G$2&gt;=$D16,$E16*$F16*$D$58,"")</f>
        <v/>
      </c>
      <c r="H16" s="18" t="str">
        <f>IF(H$2&gt;=$D16,$E16*$F16*$D$58,"")</f>
        <v/>
      </c>
      <c r="I16" s="18" t="str">
        <f>IF(I$2&gt;=$D16,$E16*$F16*$D$58,"")</f>
        <v/>
      </c>
      <c r="J16" s="18" t="str">
        <f>IF(J$2&gt;=$D16,$E16*$F16*$D$58,"")</f>
        <v/>
      </c>
      <c r="K16" s="18" t="str">
        <f>IF(K$2&gt;=$D16,$E16*$F16*$D$58,"")</f>
        <v/>
      </c>
      <c r="L16" s="18" t="str">
        <f>IF(L$2&gt;=$D16,$E16*$F16*$D$58,"")</f>
        <v/>
      </c>
      <c r="M16" s="18">
        <f>IF(M$2&gt;=$D16,$E16*$F16*$D$58,"")</f>
        <v>8400</v>
      </c>
      <c r="N16" s="18">
        <f>IF(N$2&gt;=$D16,$E16*$F16*$D$58,"")</f>
        <v>8400</v>
      </c>
      <c r="O16" s="18">
        <f>IF(O$2&gt;=$D16,$E16*$F16*$D$58,"")</f>
        <v>8400</v>
      </c>
      <c r="P16" s="18">
        <f>IF(P$2&gt;=$D16,$E16*$F16*$D$58,"")</f>
        <v>8400</v>
      </c>
      <c r="Q16" s="18">
        <f>IF(Q$2&gt;=$D16,$E16*$F16*$D$58,"")</f>
        <v>8400</v>
      </c>
      <c r="R16" s="18">
        <f>IF(R$2&gt;=$D16,$E16*$F16*$D$58,"")</f>
        <v>8400</v>
      </c>
      <c r="T16" s="18" t="str">
        <f>IF(T$2=$D16,$E16*$D$59*$F16,IF(T$2=($D16+$D$60),$E16*$D$59*$F16,IF(T$2=($D16+($D$60*2)),$E16*$D$59*$F16,"")))</f>
        <v/>
      </c>
      <c r="U16" s="18" t="str">
        <f>IF(U$2=$D16,$E16*$D$59*$F16,IF(U$2=($D16+$D$60),$E16*$D$59*$F16,IF(U$2=($D16+($D$60*2)),$E16*$D$59*$F16,"")))</f>
        <v/>
      </c>
      <c r="V16" s="18" t="str">
        <f>IF(V$2=$D16,$E16*$D$59*$F16,IF(V$2=($D16+$D$60),$E16*$D$59*$F16,IF(V$2=($D16+($D$60*2)),$E16*$D$59*$F16,"")))</f>
        <v/>
      </c>
      <c r="W16" s="18" t="str">
        <f>IF(W$2=$D16,$E16*$D$59*$F16,IF(W$2=($D16+$D$60),$E16*$D$59*$F16,IF(W$2=($D16+($D$60*2)),$E16*$D$59*$F16,"")))</f>
        <v/>
      </c>
      <c r="X16" s="18" t="str">
        <f>IF(X$2=$D16,$E16*$D$59*$F16,IF(X$2=($D16+$D$60),$E16*$D$59*$F16,IF(X$2=($D16+($D$60*2)),$E16*$D$59*$F16,"")))</f>
        <v/>
      </c>
      <c r="Y16" s="18" t="str">
        <f>IF(Y$2=$D16,$E16*$D$59*$F16,IF(Y$2=($D16+$D$60),$E16*$D$59*$F16,IF(Y$2=($D16+($D$60*2)),$E16*$D$59*$F16,"")))</f>
        <v/>
      </c>
      <c r="Z16" s="18">
        <f>IF(Z$2=$D16,$E16*$D$59*$F16,IF(Z$2=($D16+$D$60),$E16*$D$59*$F16,IF(Z$2=($D16+($D$60*2)),$E16*$D$59*$F16,"")))</f>
        <v>5610</v>
      </c>
      <c r="AA16" s="18" t="str">
        <f>IF(AA$2=$D16,$E16*$D$59*$F16,IF(AA$2=($D16+$D$60),$E16*$D$59*$F16,IF(AA$2=($D16+($D$60*2)),$E16*$D$59*$F16,"")))</f>
        <v/>
      </c>
      <c r="AB16" s="18" t="str">
        <f>IF(AB$2=$D16,$E16*$D$59*$F16,IF(AB$2=($D16+$D$60),$E16*$D$59*$F16,IF(AB$2=($D16+($D$60*2)),$E16*$D$59*$F16,"")))</f>
        <v/>
      </c>
      <c r="AC16" s="18" t="str">
        <f>IF(AC$2=$D16,$E16*$D$59*$F16,IF(AC$2=($D16+$D$60),$E16*$D$59*$F16,IF(AC$2=($D16+($D$60*2)),$E16*$D$59*$F16,"")))</f>
        <v/>
      </c>
      <c r="AD16" s="18" t="str">
        <f>IF(AD$2=$D16,$E16*$D$59*$F16,IF(AD$2=($D16+$D$60),$E16*$D$59*$F16,IF(AD$2=($D16+($D$60*2)),$E16*$D$59*$F16,"")))</f>
        <v/>
      </c>
      <c r="AE16" s="18">
        <f>IF(AE$2=$D16,$E16*$D$59*$F16,IF(AE$2=($D16+$D$60),$E16*$D$59*$F16,IF(AE$2=($D16+($D$60*2)),$E16*$D$59*$F16,"")))</f>
        <v>5610</v>
      </c>
      <c r="AG16" s="119" t="str">
        <f>IF(AG$2=$D16,$E16*$F16,IF(AG$2=($D16+$D$60),$E16*$F16,IF(AG$2=($D16+($D$60*2)),$E16*$F16,"")))</f>
        <v/>
      </c>
      <c r="AH16" s="119" t="str">
        <f>IF(AH$2=$D16,$E16*$F16,IF(AH$2=($D16+$D$60),$E16*$F16,IF(AH$2=($D16+($D$60*2)),$E16*$F16,"")))</f>
        <v/>
      </c>
      <c r="AI16" s="119" t="str">
        <f>IF(AI$2=$D16,$E16*$F16,IF(AI$2=($D16+$D$60),$E16*$F16,IF(AI$2=($D16+($D$60*2)),$E16*$F16,"")))</f>
        <v/>
      </c>
      <c r="AJ16" s="119" t="str">
        <f>IF(AJ$2=$D16,$E16*$F16,IF(AJ$2=($D16+$D$60),$E16*$F16,IF(AJ$2=($D16+($D$60*2)),$E16*$F16,"")))</f>
        <v/>
      </c>
      <c r="AK16" s="119" t="str">
        <f>IF(AK$2=$D16,$E16*$F16,IF(AK$2=($D16+$D$60),$E16*$F16,IF(AK$2=($D16+($D$60*2)),$E16*$F16,"")))</f>
        <v/>
      </c>
      <c r="AL16" s="119" t="str">
        <f>IF(AL$2=$D16,$E16*$F16,IF(AL$2=($D16+$D$60),$E16*$F16,IF(AL$2=($D16+($D$60*2)),$E16*$F16,"")))</f>
        <v/>
      </c>
      <c r="AM16" s="119">
        <f>IF(AM$2=$D16,$E16*$F16,IF(AM$2=($D16+$D$60),$E16*$F16,IF(AM$2=($D16+($D$60*2)),$E16*$F16,"")))</f>
        <v>600</v>
      </c>
      <c r="AN16" s="119" t="str">
        <f>IF(AN$2=$D16,$E16*$F16,IF(AN$2=($D16+$D$60),$E16*$F16,IF(AN$2=($D16+($D$60*2)),$E16*$F16,"")))</f>
        <v/>
      </c>
      <c r="AO16" s="119" t="str">
        <f>IF(AO$2=$D16,$E16*$F16,IF(AO$2=($D16+$D$60),$E16*$F16,IF(AO$2=($D16+($D$60*2)),$E16*$F16,"")))</f>
        <v/>
      </c>
      <c r="AP16" s="119" t="str">
        <f>IF(AP$2=$D16,$E16*$F16,IF(AP$2=($D16+$D$60),$E16*$F16,IF(AP$2=($D16+($D$60*2)),$E16*$F16,"")))</f>
        <v/>
      </c>
      <c r="AQ16" s="119" t="str">
        <f>IF(AQ$2=$D16,$E16*$F16,IF(AQ$2=($D16+$D$60),$E16*$F16,IF(AQ$2=($D16+($D$60*2)),$E16*$F16,"")))</f>
        <v/>
      </c>
      <c r="AR16" s="119">
        <f>IF(AR$2=$D16,$E16*$F16,IF(AR$2=($D16+$D$60),$E16*$F16,IF(AR$2=($D16+($D$60*2)),$E16*$F16,"")))</f>
        <v>600</v>
      </c>
    </row>
    <row r="17" spans="3:44" x14ac:dyDescent="0.2">
      <c r="C17" t="s">
        <v>19</v>
      </c>
      <c r="D17">
        <v>2022</v>
      </c>
      <c r="E17">
        <v>750</v>
      </c>
      <c r="F17" s="22">
        <v>0.7</v>
      </c>
      <c r="G17" s="18" t="str">
        <f>IF(G$2&gt;=$D17,$E17*$F17*$D$58,"")</f>
        <v/>
      </c>
      <c r="H17" s="18" t="str">
        <f>IF(H$2&gt;=$D17,$E17*$F17*$D$58,"")</f>
        <v/>
      </c>
      <c r="I17" s="18" t="str">
        <f>IF(I$2&gt;=$D17,$E17*$F17*$D$58,"")</f>
        <v/>
      </c>
      <c r="J17" s="18">
        <f>IF(J$2&gt;=$D17,$E17*$F17*$D$58,"")</f>
        <v>7350</v>
      </c>
      <c r="K17" s="18">
        <f>IF(K$2&gt;=$D17,$E17*$F17*$D$58,"")</f>
        <v>7350</v>
      </c>
      <c r="L17" s="18">
        <f>IF(L$2&gt;=$D17,$E17*$F17*$D$58,"")</f>
        <v>7350</v>
      </c>
      <c r="M17" s="18">
        <f>IF(M$2&gt;=$D17,$E17*$F17*$D$58,"")</f>
        <v>7350</v>
      </c>
      <c r="N17" s="18">
        <f>IF(N$2&gt;=$D17,$E17*$F17*$D$58,"")</f>
        <v>7350</v>
      </c>
      <c r="O17" s="18">
        <f>IF(O$2&gt;=$D17,$E17*$F17*$D$58,"")</f>
        <v>7350</v>
      </c>
      <c r="P17" s="18">
        <f>IF(P$2&gt;=$D17,$E17*$F17*$D$58,"")</f>
        <v>7350</v>
      </c>
      <c r="Q17" s="18">
        <f>IF(Q$2&gt;=$D17,$E17*$F17*$D$58,"")</f>
        <v>7350</v>
      </c>
      <c r="R17" s="18">
        <f>IF(R$2&gt;=$D17,$E17*$F17*$D$58,"")</f>
        <v>7350</v>
      </c>
      <c r="T17" s="18" t="str">
        <f>IF(T$2=$D17,$E17*$D$59*$F17,IF(T$2=($D17+$D$60),$E17*$D$59*$F17,IF(T$2=($D17+($D$60*2)),$E17*$D$59*$F17,"")))</f>
        <v/>
      </c>
      <c r="U17" s="18" t="str">
        <f>IF(U$2=$D17,$E17*$D$59*$F17,IF(U$2=($D17+$D$60),$E17*$D$59*$F17,IF(U$2=($D17+($D$60*2)),$E17*$D$59*$F17,"")))</f>
        <v/>
      </c>
      <c r="V17" s="18" t="str">
        <f>IF(V$2=$D17,$E17*$D$59*$F17,IF(V$2=($D17+$D$60),$E17*$D$59*$F17,IF(V$2=($D17+($D$60*2)),$E17*$D$59*$F17,"")))</f>
        <v/>
      </c>
      <c r="W17" s="18">
        <f>IF(W$2=$D17,$E17*$D$59*$F17,IF(W$2=($D17+$D$60),$E17*$D$59*$F17,IF(W$2=($D17+($D$60*2)),$E17*$D$59*$F17,"")))</f>
        <v>4908.75</v>
      </c>
      <c r="X17" s="18" t="str">
        <f>IF(X$2=$D17,$E17*$D$59*$F17,IF(X$2=($D17+$D$60),$E17*$D$59*$F17,IF(X$2=($D17+($D$60*2)),$E17*$D$59*$F17,"")))</f>
        <v/>
      </c>
      <c r="Y17" s="18" t="str">
        <f>IF(Y$2=$D17,$E17*$D$59*$F17,IF(Y$2=($D17+$D$60),$E17*$D$59*$F17,IF(Y$2=($D17+($D$60*2)),$E17*$D$59*$F17,"")))</f>
        <v/>
      </c>
      <c r="Z17" s="18" t="str">
        <f>IF(Z$2=$D17,$E17*$D$59*$F17,IF(Z$2=($D17+$D$60),$E17*$D$59*$F17,IF(Z$2=($D17+($D$60*2)),$E17*$D$59*$F17,"")))</f>
        <v/>
      </c>
      <c r="AA17" s="18" t="str">
        <f>IF(AA$2=$D17,$E17*$D$59*$F17,IF(AA$2=($D17+$D$60),$E17*$D$59*$F17,IF(AA$2=($D17+($D$60*2)),$E17*$D$59*$F17,"")))</f>
        <v/>
      </c>
      <c r="AB17" s="18">
        <f>IF(AB$2=$D17,$E17*$D$59*$F17,IF(AB$2=($D17+$D$60),$E17*$D$59*$F17,IF(AB$2=($D17+($D$60*2)),$E17*$D$59*$F17,"")))</f>
        <v>4908.75</v>
      </c>
      <c r="AC17" s="18" t="str">
        <f>IF(AC$2=$D17,$E17*$D$59*$F17,IF(AC$2=($D17+$D$60),$E17*$D$59*$F17,IF(AC$2=($D17+($D$60*2)),$E17*$D$59*$F17,"")))</f>
        <v/>
      </c>
      <c r="AD17" s="18" t="str">
        <f>IF(AD$2=$D17,$E17*$D$59*$F17,IF(AD$2=($D17+$D$60),$E17*$D$59*$F17,IF(AD$2=($D17+($D$60*2)),$E17*$D$59*$F17,"")))</f>
        <v/>
      </c>
      <c r="AE17" s="18" t="str">
        <f>IF(AE$2=$D17,$E17*$D$59*$F17,IF(AE$2=($D17+$D$60),$E17*$D$59*$F17,IF(AE$2=($D17+($D$60*2)),$E17*$D$59*$F17,"")))</f>
        <v/>
      </c>
      <c r="AG17" s="119" t="str">
        <f>IF(AG$2=$D17,$E17*$F17,IF(AG$2=($D17+$D$60),$E17*$F17,IF(AG$2=($D17+($D$60*2)),$E17*$F17,"")))</f>
        <v/>
      </c>
      <c r="AH17" s="119" t="str">
        <f>IF(AH$2=$D17,$E17*$F17,IF(AH$2=($D17+$D$60),$E17*$F17,IF(AH$2=($D17+($D$60*2)),$E17*$F17,"")))</f>
        <v/>
      </c>
      <c r="AI17" s="119" t="str">
        <f>IF(AI$2=$D17,$E17*$F17,IF(AI$2=($D17+$D$60),$E17*$F17,IF(AI$2=($D17+($D$60*2)),$E17*$F17,"")))</f>
        <v/>
      </c>
      <c r="AJ17" s="119">
        <f>IF(AJ$2=$D17,$E17*$F17,IF(AJ$2=($D17+$D$60),$E17*$F17,IF(AJ$2=($D17+($D$60*2)),$E17*$F17,"")))</f>
        <v>525</v>
      </c>
      <c r="AK17" s="119" t="str">
        <f>IF(AK$2=$D17,$E17*$F17,IF(AK$2=($D17+$D$60),$E17*$F17,IF(AK$2=($D17+($D$60*2)),$E17*$F17,"")))</f>
        <v/>
      </c>
      <c r="AL17" s="119" t="str">
        <f>IF(AL$2=$D17,$E17*$F17,IF(AL$2=($D17+$D$60),$E17*$F17,IF(AL$2=($D17+($D$60*2)),$E17*$F17,"")))</f>
        <v/>
      </c>
      <c r="AM17" s="119" t="str">
        <f>IF(AM$2=$D17,$E17*$F17,IF(AM$2=($D17+$D$60),$E17*$F17,IF(AM$2=($D17+($D$60*2)),$E17*$F17,"")))</f>
        <v/>
      </c>
      <c r="AN17" s="119" t="str">
        <f>IF(AN$2=$D17,$E17*$F17,IF(AN$2=($D17+$D$60),$E17*$F17,IF(AN$2=($D17+($D$60*2)),$E17*$F17,"")))</f>
        <v/>
      </c>
      <c r="AO17" s="119">
        <f>IF(AO$2=$D17,$E17*$F17,IF(AO$2=($D17+$D$60),$E17*$F17,IF(AO$2=($D17+($D$60*2)),$E17*$F17,"")))</f>
        <v>525</v>
      </c>
      <c r="AP17" s="119" t="str">
        <f>IF(AP$2=$D17,$E17*$F17,IF(AP$2=($D17+$D$60),$E17*$F17,IF(AP$2=($D17+($D$60*2)),$E17*$F17,"")))</f>
        <v/>
      </c>
      <c r="AQ17" s="119" t="str">
        <f>IF(AQ$2=$D17,$E17*$F17,IF(AQ$2=($D17+$D$60),$E17*$F17,IF(AQ$2=($D17+($D$60*2)),$E17*$F17,"")))</f>
        <v/>
      </c>
      <c r="AR17" s="119" t="str">
        <f>IF(AR$2=$D17,$E17*$F17,IF(AR$2=($D17+$D$60),$E17*$F17,IF(AR$2=($D17+($D$60*2)),$E17*$F17,"")))</f>
        <v/>
      </c>
    </row>
    <row r="18" spans="3:44" x14ac:dyDescent="0.2">
      <c r="C18" t="s">
        <v>23</v>
      </c>
      <c r="D18">
        <v>2021</v>
      </c>
      <c r="E18">
        <v>1000</v>
      </c>
      <c r="F18" s="22">
        <v>0.7</v>
      </c>
      <c r="G18" s="18" t="str">
        <f>IF(G$2&gt;=$D18,$E18*$F18*$D$58,"")</f>
        <v/>
      </c>
      <c r="H18" s="18" t="str">
        <f>IF(H$2&gt;=$D18,$E18*$F18*$D$58,"")</f>
        <v/>
      </c>
      <c r="I18" s="18">
        <f>IF(I$2&gt;=$D18,$E18*$F18*$D$58,"")</f>
        <v>9800</v>
      </c>
      <c r="J18" s="18">
        <f>IF(J$2&gt;=$D18,$E18*$F18*$D$58,"")</f>
        <v>9800</v>
      </c>
      <c r="K18" s="18">
        <f>IF(K$2&gt;=$D18,$E18*$F18*$D$58,"")</f>
        <v>9800</v>
      </c>
      <c r="L18" s="18">
        <f>IF(L$2&gt;=$D18,$E18*$F18*$D$58,"")</f>
        <v>9800</v>
      </c>
      <c r="M18" s="18">
        <f>IF(M$2&gt;=$D18,$E18*$F18*$D$58,"")</f>
        <v>9800</v>
      </c>
      <c r="N18" s="18">
        <f>IF(N$2&gt;=$D18,$E18*$F18*$D$58,"")</f>
        <v>9800</v>
      </c>
      <c r="O18" s="18">
        <f>IF(O$2&gt;=$D18,$E18*$F18*$D$58,"")</f>
        <v>9800</v>
      </c>
      <c r="P18" s="18">
        <f>IF(P$2&gt;=$D18,$E18*$F18*$D$58,"")</f>
        <v>9800</v>
      </c>
      <c r="Q18" s="18">
        <f>IF(Q$2&gt;=$D18,$E18*$F18*$D$58,"")</f>
        <v>9800</v>
      </c>
      <c r="R18" s="18">
        <f>IF(R$2&gt;=$D18,$E18*$F18*$D$58,"")</f>
        <v>9800</v>
      </c>
      <c r="T18" s="18" t="str">
        <f>IF(T$2=$D18,$E18*$D$59*$F18,IF(T$2=($D18+$D$60),$E18*$D$59*$F18,IF(T$2=($D18+($D$60*2)),$E18*$D$59*$F18,"")))</f>
        <v/>
      </c>
      <c r="U18" s="18" t="str">
        <f>IF(U$2=$D18,$E18*$D$59*$F18,IF(U$2=($D18+$D$60),$E18*$D$59*$F18,IF(U$2=($D18+($D$60*2)),$E18*$D$59*$F18,"")))</f>
        <v/>
      </c>
      <c r="V18" s="18">
        <f>IF(V$2=$D18,$E18*$D$59*$F18,IF(V$2=($D18+$D$60),$E18*$D$59*$F18,IF(V$2=($D18+($D$60*2)),$E18*$D$59*$F18,"")))</f>
        <v>6545</v>
      </c>
      <c r="W18" s="18" t="str">
        <f>IF(W$2=$D18,$E18*$D$59*$F18,IF(W$2=($D18+$D$60),$E18*$D$59*$F18,IF(W$2=($D18+($D$60*2)),$E18*$D$59*$F18,"")))</f>
        <v/>
      </c>
      <c r="X18" s="18" t="str">
        <f>IF(X$2=$D18,$E18*$D$59*$F18,IF(X$2=($D18+$D$60),$E18*$D$59*$F18,IF(X$2=($D18+($D$60*2)),$E18*$D$59*$F18,"")))</f>
        <v/>
      </c>
      <c r="Y18" s="18" t="str">
        <f>IF(Y$2=$D18,$E18*$D$59*$F18,IF(Y$2=($D18+$D$60),$E18*$D$59*$F18,IF(Y$2=($D18+($D$60*2)),$E18*$D$59*$F18,"")))</f>
        <v/>
      </c>
      <c r="Z18" s="18" t="str">
        <f>IF(Z$2=$D18,$E18*$D$59*$F18,IF(Z$2=($D18+$D$60),$E18*$D$59*$F18,IF(Z$2=($D18+($D$60*2)),$E18*$D$59*$F18,"")))</f>
        <v/>
      </c>
      <c r="AA18" s="18">
        <f>IF(AA$2=$D18,$E18*$D$59*$F18,IF(AA$2=($D18+$D$60),$E18*$D$59*$F18,IF(AA$2=($D18+($D$60*2)),$E18*$D$59*$F18,"")))</f>
        <v>6545</v>
      </c>
      <c r="AB18" s="18" t="str">
        <f>IF(AB$2=$D18,$E18*$D$59*$F18,IF(AB$2=($D18+$D$60),$E18*$D$59*$F18,IF(AB$2=($D18+($D$60*2)),$E18*$D$59*$F18,"")))</f>
        <v/>
      </c>
      <c r="AC18" s="18" t="str">
        <f>IF(AC$2=$D18,$E18*$D$59*$F18,IF(AC$2=($D18+$D$60),$E18*$D$59*$F18,IF(AC$2=($D18+($D$60*2)),$E18*$D$59*$F18,"")))</f>
        <v/>
      </c>
      <c r="AD18" s="18" t="str">
        <f>IF(AD$2=$D18,$E18*$D$59*$F18,IF(AD$2=($D18+$D$60),$E18*$D$59*$F18,IF(AD$2=($D18+($D$60*2)),$E18*$D$59*$F18,"")))</f>
        <v/>
      </c>
      <c r="AE18" s="18" t="str">
        <f>IF(AE$2=$D18,$E18*$D$59*$F18,IF(AE$2=($D18+$D$60),$E18*$D$59*$F18,IF(AE$2=($D18+($D$60*2)),$E18*$D$59*$F18,"")))</f>
        <v/>
      </c>
      <c r="AG18" s="119" t="str">
        <f>IF(AG$2=$D18,$E18*$F18,IF(AG$2=($D18+$D$60),$E18*$F18,IF(AG$2=($D18+($D$60*2)),$E18*$F18,"")))</f>
        <v/>
      </c>
      <c r="AH18" s="119" t="str">
        <f>IF(AH$2=$D18,$E18*$F18,IF(AH$2=($D18+$D$60),$E18*$F18,IF(AH$2=($D18+($D$60*2)),$E18*$F18,"")))</f>
        <v/>
      </c>
      <c r="AI18" s="119">
        <f>IF(AI$2=$D18,$E18*$F18,IF(AI$2=($D18+$D$60),$E18*$F18,IF(AI$2=($D18+($D$60*2)),$E18*$F18,"")))</f>
        <v>700</v>
      </c>
      <c r="AJ18" s="119" t="str">
        <f>IF(AJ$2=$D18,$E18*$F18,IF(AJ$2=($D18+$D$60),$E18*$F18,IF(AJ$2=($D18+($D$60*2)),$E18*$F18,"")))</f>
        <v/>
      </c>
      <c r="AK18" s="119" t="str">
        <f>IF(AK$2=$D18,$E18*$F18,IF(AK$2=($D18+$D$60),$E18*$F18,IF(AK$2=($D18+($D$60*2)),$E18*$F18,"")))</f>
        <v/>
      </c>
      <c r="AL18" s="119" t="str">
        <f>IF(AL$2=$D18,$E18*$F18,IF(AL$2=($D18+$D$60),$E18*$F18,IF(AL$2=($D18+($D$60*2)),$E18*$F18,"")))</f>
        <v/>
      </c>
      <c r="AM18" s="119" t="str">
        <f>IF(AM$2=$D18,$E18*$F18,IF(AM$2=($D18+$D$60),$E18*$F18,IF(AM$2=($D18+($D$60*2)),$E18*$F18,"")))</f>
        <v/>
      </c>
      <c r="AN18" s="119">
        <f>IF(AN$2=$D18,$E18*$F18,IF(AN$2=($D18+$D$60),$E18*$F18,IF(AN$2=($D18+($D$60*2)),$E18*$F18,"")))</f>
        <v>700</v>
      </c>
      <c r="AO18" s="119" t="str">
        <f>IF(AO$2=$D18,$E18*$F18,IF(AO$2=($D18+$D$60),$E18*$F18,IF(AO$2=($D18+($D$60*2)),$E18*$F18,"")))</f>
        <v/>
      </c>
      <c r="AP18" s="119" t="str">
        <f>IF(AP$2=$D18,$E18*$F18,IF(AP$2=($D18+$D$60),$E18*$F18,IF(AP$2=($D18+($D$60*2)),$E18*$F18,"")))</f>
        <v/>
      </c>
      <c r="AQ18" s="119" t="str">
        <f>IF(AQ$2=$D18,$E18*$F18,IF(AQ$2=($D18+$D$60),$E18*$F18,IF(AQ$2=($D18+($D$60*2)),$E18*$F18,"")))</f>
        <v/>
      </c>
      <c r="AR18" s="119" t="str">
        <f>IF(AR$2=$D18,$E18*$F18,IF(AR$2=($D18+$D$60),$E18*$F18,IF(AR$2=($D18+($D$60*2)),$E18*$F18,"")))</f>
        <v/>
      </c>
    </row>
    <row r="19" spans="3:44" x14ac:dyDescent="0.2">
      <c r="C19" t="s">
        <v>30</v>
      </c>
      <c r="D19">
        <v>2023</v>
      </c>
      <c r="E19">
        <v>500</v>
      </c>
      <c r="F19" s="22">
        <v>0.7</v>
      </c>
      <c r="G19" s="18" t="str">
        <f>IF(G$2&gt;=$D19,$E19*$F19*$D$58,"")</f>
        <v/>
      </c>
      <c r="H19" s="18" t="str">
        <f>IF(H$2&gt;=$D19,$E19*$F19*$D$58,"")</f>
        <v/>
      </c>
      <c r="I19" s="18" t="str">
        <f>IF(I$2&gt;=$D19,$E19*$F19*$D$58,"")</f>
        <v/>
      </c>
      <c r="J19" s="18" t="str">
        <f>IF(J$2&gt;=$D19,$E19*$F19*$D$58,"")</f>
        <v/>
      </c>
      <c r="K19" s="18">
        <f>IF(K$2&gt;=$D19,$E19*$F19*$D$58,"")</f>
        <v>4900</v>
      </c>
      <c r="L19" s="18">
        <f>IF(L$2&gt;=$D19,$E19*$F19*$D$58,"")</f>
        <v>4900</v>
      </c>
      <c r="M19" s="18">
        <f>IF(M$2&gt;=$D19,$E19*$F19*$D$58,"")</f>
        <v>4900</v>
      </c>
      <c r="N19" s="18">
        <f>IF(N$2&gt;=$D19,$E19*$F19*$D$58,"")</f>
        <v>4900</v>
      </c>
      <c r="O19" s="18">
        <f>IF(O$2&gt;=$D19,$E19*$F19*$D$58,"")</f>
        <v>4900</v>
      </c>
      <c r="P19" s="18">
        <f>IF(P$2&gt;=$D19,$E19*$F19*$D$58,"")</f>
        <v>4900</v>
      </c>
      <c r="Q19" s="18">
        <f>IF(Q$2&gt;=$D19,$E19*$F19*$D$58,"")</f>
        <v>4900</v>
      </c>
      <c r="R19" s="18">
        <f>IF(R$2&gt;=$D19,$E19*$F19*$D$58,"")</f>
        <v>4900</v>
      </c>
      <c r="T19" s="18" t="str">
        <f>IF(T$2=$D19,$E19*$D$59*$F19,IF(T$2=($D19+$D$60),$E19*$D$59*$F19,IF(T$2=($D19+($D$60*2)),$E19*$D$59*$F19,"")))</f>
        <v/>
      </c>
      <c r="U19" s="18" t="str">
        <f>IF(U$2=$D19,$E19*$D$59*$F19,IF(U$2=($D19+$D$60),$E19*$D$59*$F19,IF(U$2=($D19+($D$60*2)),$E19*$D$59*$F19,"")))</f>
        <v/>
      </c>
      <c r="V19" s="18" t="str">
        <f>IF(V$2=$D19,$E19*$D$59*$F19,IF(V$2=($D19+$D$60),$E19*$D$59*$F19,IF(V$2=($D19+($D$60*2)),$E19*$D$59*$F19,"")))</f>
        <v/>
      </c>
      <c r="W19" s="18" t="str">
        <f>IF(W$2=$D19,$E19*$D$59*$F19,IF(W$2=($D19+$D$60),$E19*$D$59*$F19,IF(W$2=($D19+($D$60*2)),$E19*$D$59*$F19,"")))</f>
        <v/>
      </c>
      <c r="X19" s="18">
        <f>IF(X$2=$D19,$E19*$D$59*$F19,IF(X$2=($D19+$D$60),$E19*$D$59*$F19,IF(X$2=($D19+($D$60*2)),$E19*$D$59*$F19,"")))</f>
        <v>3272.5</v>
      </c>
      <c r="Y19" s="18" t="str">
        <f>IF(Y$2=$D19,$E19*$D$59*$F19,IF(Y$2=($D19+$D$60),$E19*$D$59*$F19,IF(Y$2=($D19+($D$60*2)),$E19*$D$59*$F19,"")))</f>
        <v/>
      </c>
      <c r="Z19" s="18" t="str">
        <f>IF(Z$2=$D19,$E19*$D$59*$F19,IF(Z$2=($D19+$D$60),$E19*$D$59*$F19,IF(Z$2=($D19+($D$60*2)),$E19*$D$59*$F19,"")))</f>
        <v/>
      </c>
      <c r="AA19" s="18" t="str">
        <f>IF(AA$2=$D19,$E19*$D$59*$F19,IF(AA$2=($D19+$D$60),$E19*$D$59*$F19,IF(AA$2=($D19+($D$60*2)),$E19*$D$59*$F19,"")))</f>
        <v/>
      </c>
      <c r="AB19" s="18" t="str">
        <f>IF(AB$2=$D19,$E19*$D$59*$F19,IF(AB$2=($D19+$D$60),$E19*$D$59*$F19,IF(AB$2=($D19+($D$60*2)),$E19*$D$59*$F19,"")))</f>
        <v/>
      </c>
      <c r="AC19" s="18">
        <f>IF(AC$2=$D19,$E19*$D$59*$F19,IF(AC$2=($D19+$D$60),$E19*$D$59*$F19,IF(AC$2=($D19+($D$60*2)),$E19*$D$59*$F19,"")))</f>
        <v>3272.5</v>
      </c>
      <c r="AD19" s="18" t="str">
        <f>IF(AD$2=$D19,$E19*$D$59*$F19,IF(AD$2=($D19+$D$60),$E19*$D$59*$F19,IF(AD$2=($D19+($D$60*2)),$E19*$D$59*$F19,"")))</f>
        <v/>
      </c>
      <c r="AE19" s="18" t="str">
        <f>IF(AE$2=$D19,$E19*$D$59*$F19,IF(AE$2=($D19+$D$60),$E19*$D$59*$F19,IF(AE$2=($D19+($D$60*2)),$E19*$D$59*$F19,"")))</f>
        <v/>
      </c>
      <c r="AG19" s="119" t="str">
        <f>IF(AG$2=$D19,$E19*$F19,IF(AG$2=($D19+$D$60),$E19*$F19,IF(AG$2=($D19+($D$60*2)),$E19*$F19,"")))</f>
        <v/>
      </c>
      <c r="AH19" s="119" t="str">
        <f>IF(AH$2=$D19,$E19*$F19,IF(AH$2=($D19+$D$60),$E19*$F19,IF(AH$2=($D19+($D$60*2)),$E19*$F19,"")))</f>
        <v/>
      </c>
      <c r="AI19" s="119" t="str">
        <f>IF(AI$2=$D19,$E19*$F19,IF(AI$2=($D19+$D$60),$E19*$F19,IF(AI$2=($D19+($D$60*2)),$E19*$F19,"")))</f>
        <v/>
      </c>
      <c r="AJ19" s="119" t="str">
        <f>IF(AJ$2=$D19,$E19*$F19,IF(AJ$2=($D19+$D$60),$E19*$F19,IF(AJ$2=($D19+($D$60*2)),$E19*$F19,"")))</f>
        <v/>
      </c>
      <c r="AK19" s="119">
        <f>IF(AK$2=$D19,$E19*$F19,IF(AK$2=($D19+$D$60),$E19*$F19,IF(AK$2=($D19+($D$60*2)),$E19*$F19,"")))</f>
        <v>350</v>
      </c>
      <c r="AL19" s="119" t="str">
        <f>IF(AL$2=$D19,$E19*$F19,IF(AL$2=($D19+$D$60),$E19*$F19,IF(AL$2=($D19+($D$60*2)),$E19*$F19,"")))</f>
        <v/>
      </c>
      <c r="AM19" s="119" t="str">
        <f>IF(AM$2=$D19,$E19*$F19,IF(AM$2=($D19+$D$60),$E19*$F19,IF(AM$2=($D19+($D$60*2)),$E19*$F19,"")))</f>
        <v/>
      </c>
      <c r="AN19" s="119" t="str">
        <f>IF(AN$2=$D19,$E19*$F19,IF(AN$2=($D19+$D$60),$E19*$F19,IF(AN$2=($D19+($D$60*2)),$E19*$F19,"")))</f>
        <v/>
      </c>
      <c r="AO19" s="119" t="str">
        <f>IF(AO$2=$D19,$E19*$F19,IF(AO$2=($D19+$D$60),$E19*$F19,IF(AO$2=($D19+($D$60*2)),$E19*$F19,"")))</f>
        <v/>
      </c>
      <c r="AP19" s="119">
        <f>IF(AP$2=$D19,$E19*$F19,IF(AP$2=($D19+$D$60),$E19*$F19,IF(AP$2=($D19+($D$60*2)),$E19*$F19,"")))</f>
        <v>350</v>
      </c>
      <c r="AQ19" s="119" t="str">
        <f>IF(AQ$2=$D19,$E19*$F19,IF(AQ$2=($D19+$D$60),$E19*$F19,IF(AQ$2=($D19+($D$60*2)),$E19*$F19,"")))</f>
        <v/>
      </c>
      <c r="AR19" s="119" t="str">
        <f>IF(AR$2=$D19,$E19*$F19,IF(AR$2=($D19+$D$60),$E19*$F19,IF(AR$2=($D19+($D$60*2)),$E19*$F19,"")))</f>
        <v/>
      </c>
    </row>
    <row r="20" spans="3:44" x14ac:dyDescent="0.2">
      <c r="C20" s="40" t="s">
        <v>24</v>
      </c>
      <c r="D20">
        <v>2021</v>
      </c>
      <c r="E20">
        <v>200</v>
      </c>
      <c r="F20" s="22">
        <v>0.6</v>
      </c>
      <c r="G20" s="18" t="str">
        <f>IF(G$2&gt;=$D20,$E20*$F20*$D$58,"")</f>
        <v/>
      </c>
      <c r="H20" s="18" t="str">
        <f>IF(H$2&gt;=$D20,$E20*$F20*$D$58,"")</f>
        <v/>
      </c>
      <c r="I20" s="18">
        <f>IF(I$2&gt;=$D20,$E20*$F20*$D$58,"")</f>
        <v>1680</v>
      </c>
      <c r="J20" s="18">
        <f>IF(J$2&gt;=$D20,$E20*$F20*$D$58,"")</f>
        <v>1680</v>
      </c>
      <c r="K20" s="18">
        <f>IF(K$2&gt;=$D20,$E20*$F20*$D$58,"")</f>
        <v>1680</v>
      </c>
      <c r="L20" s="18">
        <f>IF(L$2&gt;=$D20,$E20*$F20*$D$58,"")</f>
        <v>1680</v>
      </c>
      <c r="M20" s="18">
        <f>IF(M$2&gt;=$D20,$E20*$F20*$D$58,"")</f>
        <v>1680</v>
      </c>
      <c r="N20" s="18">
        <f>IF(N$2&gt;=$D20,$E20*$F20*$D$58,"")</f>
        <v>1680</v>
      </c>
      <c r="O20" s="18">
        <f>IF(O$2&gt;=$D20,$E20*$F20*$D$58,"")</f>
        <v>1680</v>
      </c>
      <c r="P20" s="18">
        <f>IF(P$2&gt;=$D20,$E20*$F20*$D$58,"")</f>
        <v>1680</v>
      </c>
      <c r="Q20" s="18">
        <f>IF(Q$2&gt;=$D20,$E20*$F20*$D$58,"")</f>
        <v>1680</v>
      </c>
      <c r="R20" s="18">
        <f>IF(R$2&gt;=$D20,$E20*$F20*$D$58,"")</f>
        <v>1680</v>
      </c>
      <c r="T20" s="18" t="str">
        <f t="shared" ref="T20:AE33" si="0">IF(T$2=$D20,$E20*$D$59*$F20,IF(T$2=($D20+$D$60),$E20*$D$59*$F20,IF(T$2=($D20+($D$60*2)),$E20*$D$59*$F20,"")))</f>
        <v/>
      </c>
      <c r="U20" s="18" t="str">
        <f t="shared" si="0"/>
        <v/>
      </c>
      <c r="V20" s="18">
        <f t="shared" si="0"/>
        <v>1122</v>
      </c>
      <c r="W20" s="18" t="str">
        <f t="shared" si="0"/>
        <v/>
      </c>
      <c r="X20" s="18" t="str">
        <f t="shared" si="0"/>
        <v/>
      </c>
      <c r="Y20" s="18" t="str">
        <f t="shared" si="0"/>
        <v/>
      </c>
      <c r="Z20" s="18" t="str">
        <f t="shared" si="0"/>
        <v/>
      </c>
      <c r="AA20" s="18">
        <f t="shared" si="0"/>
        <v>1122</v>
      </c>
      <c r="AB20" s="18" t="str">
        <f t="shared" si="0"/>
        <v/>
      </c>
      <c r="AC20" s="18" t="str">
        <f t="shared" si="0"/>
        <v/>
      </c>
      <c r="AD20" s="18" t="str">
        <f t="shared" si="0"/>
        <v/>
      </c>
      <c r="AE20" s="18" t="str">
        <f t="shared" si="0"/>
        <v/>
      </c>
      <c r="AG20" s="119" t="str">
        <f>IF(AG$2=$D20,$E20*$F20,IF(AG$2=($D20+$D$60),$E20*$F20,IF(AG$2=($D20+($D$60*2)),$E20*$F20,"")))</f>
        <v/>
      </c>
      <c r="AH20" s="119" t="str">
        <f>IF(AH$2=$D20,$E20*$F20,IF(AH$2=($D20+$D$60),$E20*$F20,IF(AH$2=($D20+($D$60*2)),$E20*$F20,"")))</f>
        <v/>
      </c>
      <c r="AI20" s="119">
        <f>IF(AI$2=$D20,$E20*$F20,IF(AI$2=($D20+$D$60),$E20*$F20,IF(AI$2=($D20+($D$60*2)),$E20*$F20,"")))</f>
        <v>120</v>
      </c>
      <c r="AJ20" s="119" t="str">
        <f>IF(AJ$2=$D20,$E20*$F20,IF(AJ$2=($D20+$D$60),$E20*$F20,IF(AJ$2=($D20+($D$60*2)),$E20*$F20,"")))</f>
        <v/>
      </c>
      <c r="AK20" s="119" t="str">
        <f>IF(AK$2=$D20,$E20*$F20,IF(AK$2=($D20+$D$60),$E20*$F20,IF(AK$2=($D20+($D$60*2)),$E20*$F20,"")))</f>
        <v/>
      </c>
      <c r="AL20" s="119" t="str">
        <f>IF(AL$2=$D20,$E20*$F20,IF(AL$2=($D20+$D$60),$E20*$F20,IF(AL$2=($D20+($D$60*2)),$E20*$F20,"")))</f>
        <v/>
      </c>
      <c r="AM20" s="119" t="str">
        <f>IF(AM$2=$D20,$E20*$F20,IF(AM$2=($D20+$D$60),$E20*$F20,IF(AM$2=($D20+($D$60*2)),$E20*$F20,"")))</f>
        <v/>
      </c>
      <c r="AN20" s="119">
        <f>IF(AN$2=$D20,$E20*$F20,IF(AN$2=($D20+$D$60),$E20*$F20,IF(AN$2=($D20+($D$60*2)),$E20*$F20,"")))</f>
        <v>120</v>
      </c>
      <c r="AO20" s="119" t="str">
        <f>IF(AO$2=$D20,$E20*$F20,IF(AO$2=($D20+$D$60),$E20*$F20,IF(AO$2=($D20+($D$60*2)),$E20*$F20,"")))</f>
        <v/>
      </c>
      <c r="AP20" s="119" t="str">
        <f>IF(AP$2=$D20,$E20*$F20,IF(AP$2=($D20+$D$60),$E20*$F20,IF(AP$2=($D20+($D$60*2)),$E20*$F20,"")))</f>
        <v/>
      </c>
      <c r="AQ20" s="119" t="str">
        <f>IF(AQ$2=$D20,$E20*$F20,IF(AQ$2=($D20+$D$60),$E20*$F20,IF(AQ$2=($D20+($D$60*2)),$E20*$F20,"")))</f>
        <v/>
      </c>
      <c r="AR20" s="119" t="str">
        <f>IF(AR$2=$D20,$E20*$F20,IF(AR$2=($D20+$D$60),$E20*$F20,IF(AR$2=($D20+($D$60*2)),$E20*$F20,"")))</f>
        <v/>
      </c>
    </row>
    <row r="21" spans="3:44" x14ac:dyDescent="0.2">
      <c r="C21" s="162" t="s">
        <v>132</v>
      </c>
      <c r="D21">
        <v>2021</v>
      </c>
      <c r="E21">
        <v>40</v>
      </c>
      <c r="F21" s="22">
        <v>0.75</v>
      </c>
      <c r="G21" s="18" t="str">
        <f>IF(G$2&gt;=$D21,$E21*$F21*$D$58,"")</f>
        <v/>
      </c>
      <c r="H21" s="18" t="str">
        <f>IF(H$2&gt;=$D21,$E21*$F21*$D$58,"")</f>
        <v/>
      </c>
      <c r="I21" s="18">
        <f>IF(I$2&gt;=$D21,$E21*$F21*$D$58,"")</f>
        <v>420</v>
      </c>
      <c r="J21" s="18">
        <f>IF(J$2&gt;=$D21,$E21*$F21*$D$58,"")</f>
        <v>420</v>
      </c>
      <c r="K21" s="18">
        <f>IF(K$2&gt;=$D21,$E21*$F21*$D$58,"")</f>
        <v>420</v>
      </c>
      <c r="L21" s="18">
        <f>IF(L$2&gt;=$D21,$E21*$F21*$D$58,"")</f>
        <v>420</v>
      </c>
      <c r="M21" s="18">
        <f>IF(M$2&gt;=$D21,$E21*$F21*$D$58,"")</f>
        <v>420</v>
      </c>
      <c r="N21" s="18">
        <f>IF(N$2&gt;=$D21,$E21*$F21*$D$58,"")</f>
        <v>420</v>
      </c>
      <c r="O21" s="18">
        <f>IF(O$2&gt;=$D21,$E21*$F21*$D$58,"")</f>
        <v>420</v>
      </c>
      <c r="P21" s="18">
        <f>IF(P$2&gt;=$D21,$E21*$F21*$D$58,"")</f>
        <v>420</v>
      </c>
      <c r="Q21" s="18">
        <f>IF(Q$2&gt;=$D21,$E21*$F21*$D$58,"")</f>
        <v>420</v>
      </c>
      <c r="R21" s="18">
        <f>IF(R$2&gt;=$D21,$E21*$F21*$D$58,"")</f>
        <v>420</v>
      </c>
      <c r="T21" s="18" t="str">
        <f t="shared" si="0"/>
        <v/>
      </c>
      <c r="U21" s="18" t="str">
        <f t="shared" si="0"/>
        <v/>
      </c>
      <c r="V21" s="18">
        <f t="shared" si="0"/>
        <v>280.5</v>
      </c>
      <c r="W21" s="18" t="str">
        <f t="shared" si="0"/>
        <v/>
      </c>
      <c r="X21" s="18" t="str">
        <f t="shared" si="0"/>
        <v/>
      </c>
      <c r="Y21" s="18" t="str">
        <f t="shared" si="0"/>
        <v/>
      </c>
      <c r="Z21" s="18" t="str">
        <f t="shared" si="0"/>
        <v/>
      </c>
      <c r="AA21" s="18">
        <f t="shared" si="0"/>
        <v>280.5</v>
      </c>
      <c r="AB21" s="18" t="str">
        <f t="shared" si="0"/>
        <v/>
      </c>
      <c r="AC21" s="18" t="str">
        <f t="shared" si="0"/>
        <v/>
      </c>
      <c r="AD21" s="18" t="str">
        <f t="shared" si="0"/>
        <v/>
      </c>
      <c r="AE21" s="18" t="str">
        <f t="shared" si="0"/>
        <v/>
      </c>
      <c r="AG21" s="119" t="str">
        <f t="shared" ref="AG21:AR32" si="1">IF(AG$2=$D21,$E21*$F21,IF(AG$2=($D21+$D$60),$E21*$F21,IF(AG$2=($D21+($D$60*2)),$E21*$F21,"")))</f>
        <v/>
      </c>
      <c r="AH21" s="119" t="str">
        <f t="shared" si="1"/>
        <v/>
      </c>
      <c r="AI21" s="119">
        <f t="shared" si="1"/>
        <v>30</v>
      </c>
      <c r="AJ21" s="119" t="str">
        <f t="shared" si="1"/>
        <v/>
      </c>
      <c r="AK21" s="119" t="str">
        <f t="shared" si="1"/>
        <v/>
      </c>
      <c r="AL21" s="119" t="str">
        <f t="shared" si="1"/>
        <v/>
      </c>
      <c r="AM21" s="119" t="str">
        <f t="shared" si="1"/>
        <v/>
      </c>
      <c r="AN21" s="119">
        <f t="shared" si="1"/>
        <v>30</v>
      </c>
      <c r="AO21" s="119" t="str">
        <f t="shared" si="1"/>
        <v/>
      </c>
      <c r="AP21" s="119" t="str">
        <f t="shared" si="1"/>
        <v/>
      </c>
      <c r="AQ21" s="119" t="str">
        <f t="shared" si="1"/>
        <v/>
      </c>
      <c r="AR21" s="119" t="str">
        <f t="shared" si="1"/>
        <v/>
      </c>
    </row>
    <row r="22" spans="3:44" x14ac:dyDescent="0.2">
      <c r="C22" s="162" t="s">
        <v>133</v>
      </c>
      <c r="D22">
        <v>2021</v>
      </c>
      <c r="E22">
        <v>50</v>
      </c>
      <c r="F22" s="22">
        <v>0.6</v>
      </c>
      <c r="G22" s="18" t="str">
        <f>IF(G$2&gt;=$D22,$E22*$F22*$D$58,"")</f>
        <v/>
      </c>
      <c r="H22" s="18" t="str">
        <f>IF(H$2&gt;=$D22,$E22*$F22*$D$58,"")</f>
        <v/>
      </c>
      <c r="I22" s="18">
        <f>IF(I$2&gt;=$D22,$E22*$F22*$D$58,"")</f>
        <v>420</v>
      </c>
      <c r="J22" s="18">
        <f>IF(J$2&gt;=$D22,$E22*$F22*$D$58,"")</f>
        <v>420</v>
      </c>
      <c r="K22" s="18">
        <f>IF(K$2&gt;=$D22,$E22*$F22*$D$58,"")</f>
        <v>420</v>
      </c>
      <c r="L22" s="18">
        <f>IF(L$2&gt;=$D22,$E22*$F22*$D$58,"")</f>
        <v>420</v>
      </c>
      <c r="M22" s="18">
        <f>IF(M$2&gt;=$D22,$E22*$F22*$D$58,"")</f>
        <v>420</v>
      </c>
      <c r="N22" s="18">
        <f>IF(N$2&gt;=$D22,$E22*$F22*$D$58,"")</f>
        <v>420</v>
      </c>
      <c r="O22" s="18">
        <f>IF(O$2&gt;=$D22,$E22*$F22*$D$58,"")</f>
        <v>420</v>
      </c>
      <c r="P22" s="18">
        <f>IF(P$2&gt;=$D22,$E22*$F22*$D$58,"")</f>
        <v>420</v>
      </c>
      <c r="Q22" s="18">
        <f>IF(Q$2&gt;=$D22,$E22*$F22*$D$58,"")</f>
        <v>420</v>
      </c>
      <c r="R22" s="18">
        <f>IF(R$2&gt;=$D22,$E22*$F22*$D$58,"")</f>
        <v>420</v>
      </c>
      <c r="T22" s="18" t="str">
        <f t="shared" si="0"/>
        <v/>
      </c>
      <c r="U22" s="18" t="str">
        <f t="shared" si="0"/>
        <v/>
      </c>
      <c r="V22" s="18">
        <f t="shared" si="0"/>
        <v>280.5</v>
      </c>
      <c r="W22" s="18" t="str">
        <f t="shared" si="0"/>
        <v/>
      </c>
      <c r="X22" s="18" t="str">
        <f t="shared" si="0"/>
        <v/>
      </c>
      <c r="Y22" s="18" t="str">
        <f t="shared" si="0"/>
        <v/>
      </c>
      <c r="Z22" s="18" t="str">
        <f t="shared" si="0"/>
        <v/>
      </c>
      <c r="AA22" s="18">
        <f t="shared" si="0"/>
        <v>280.5</v>
      </c>
      <c r="AB22" s="18" t="str">
        <f t="shared" si="0"/>
        <v/>
      </c>
      <c r="AC22" s="18" t="str">
        <f t="shared" si="0"/>
        <v/>
      </c>
      <c r="AD22" s="18" t="str">
        <f t="shared" si="0"/>
        <v/>
      </c>
      <c r="AE22" s="18" t="str">
        <f t="shared" si="0"/>
        <v/>
      </c>
      <c r="AG22" s="119" t="str">
        <f t="shared" si="1"/>
        <v/>
      </c>
      <c r="AH22" s="119" t="str">
        <f t="shared" si="1"/>
        <v/>
      </c>
      <c r="AI22" s="119">
        <f t="shared" si="1"/>
        <v>30</v>
      </c>
      <c r="AJ22" s="119" t="str">
        <f t="shared" si="1"/>
        <v/>
      </c>
      <c r="AK22" s="119" t="str">
        <f t="shared" si="1"/>
        <v/>
      </c>
      <c r="AL22" s="119" t="str">
        <f t="shared" si="1"/>
        <v/>
      </c>
      <c r="AM22" s="119" t="str">
        <f t="shared" si="1"/>
        <v/>
      </c>
      <c r="AN22" s="119">
        <f t="shared" si="1"/>
        <v>30</v>
      </c>
      <c r="AO22" s="119" t="str">
        <f t="shared" si="1"/>
        <v/>
      </c>
      <c r="AP22" s="119" t="str">
        <f t="shared" si="1"/>
        <v/>
      </c>
      <c r="AQ22" s="119" t="str">
        <f t="shared" si="1"/>
        <v/>
      </c>
      <c r="AR22" s="119" t="str">
        <f t="shared" si="1"/>
        <v/>
      </c>
    </row>
    <row r="23" spans="3:44" x14ac:dyDescent="0.2">
      <c r="C23" s="162" t="s">
        <v>134</v>
      </c>
      <c r="D23">
        <v>2021</v>
      </c>
      <c r="E23">
        <v>50</v>
      </c>
      <c r="F23" s="22">
        <v>0.75</v>
      </c>
      <c r="G23" s="18" t="str">
        <f>IF(G$2&gt;=$D23,$E23*$F23*$D$58,"")</f>
        <v/>
      </c>
      <c r="H23" s="18" t="str">
        <f>IF(H$2&gt;=$D23,$E23*$F23*$D$58,"")</f>
        <v/>
      </c>
      <c r="I23" s="18">
        <f>IF(I$2&gt;=$D23,$E23*$F23*$D$58,"")</f>
        <v>525</v>
      </c>
      <c r="J23" s="18">
        <f>IF(J$2&gt;=$D23,$E23*$F23*$D$58,"")</f>
        <v>525</v>
      </c>
      <c r="K23" s="18">
        <f>IF(K$2&gt;=$D23,$E23*$F23*$D$58,"")</f>
        <v>525</v>
      </c>
      <c r="L23" s="18">
        <f>IF(L$2&gt;=$D23,$E23*$F23*$D$58,"")</f>
        <v>525</v>
      </c>
      <c r="M23" s="18">
        <f>IF(M$2&gt;=$D23,$E23*$F23*$D$58,"")</f>
        <v>525</v>
      </c>
      <c r="N23" s="18">
        <f>IF(N$2&gt;=$D23,$E23*$F23*$D$58,"")</f>
        <v>525</v>
      </c>
      <c r="O23" s="18">
        <f>IF(O$2&gt;=$D23,$E23*$F23*$D$58,"")</f>
        <v>525</v>
      </c>
      <c r="P23" s="18">
        <f>IF(P$2&gt;=$D23,$E23*$F23*$D$58,"")</f>
        <v>525</v>
      </c>
      <c r="Q23" s="18">
        <f>IF(Q$2&gt;=$D23,$E23*$F23*$D$58,"")</f>
        <v>525</v>
      </c>
      <c r="R23" s="18">
        <f>IF(R$2&gt;=$D23,$E23*$F23*$D$58,"")</f>
        <v>525</v>
      </c>
      <c r="T23" s="18" t="str">
        <f t="shared" si="0"/>
        <v/>
      </c>
      <c r="U23" s="18" t="str">
        <f t="shared" si="0"/>
        <v/>
      </c>
      <c r="V23" s="18">
        <f t="shared" si="0"/>
        <v>350.625</v>
      </c>
      <c r="W23" s="18" t="str">
        <f t="shared" si="0"/>
        <v/>
      </c>
      <c r="X23" s="18" t="str">
        <f t="shared" si="0"/>
        <v/>
      </c>
      <c r="Y23" s="18" t="str">
        <f t="shared" si="0"/>
        <v/>
      </c>
      <c r="Z23" s="18" t="str">
        <f t="shared" si="0"/>
        <v/>
      </c>
      <c r="AA23" s="18">
        <f t="shared" si="0"/>
        <v>350.625</v>
      </c>
      <c r="AB23" s="18" t="str">
        <f t="shared" si="0"/>
        <v/>
      </c>
      <c r="AC23" s="18" t="str">
        <f t="shared" si="0"/>
        <v/>
      </c>
      <c r="AD23" s="18" t="str">
        <f t="shared" si="0"/>
        <v/>
      </c>
      <c r="AE23" s="18" t="str">
        <f t="shared" si="0"/>
        <v/>
      </c>
      <c r="AG23" s="119" t="str">
        <f t="shared" si="1"/>
        <v/>
      </c>
      <c r="AH23" s="119" t="str">
        <f t="shared" si="1"/>
        <v/>
      </c>
      <c r="AI23" s="119">
        <f t="shared" si="1"/>
        <v>37.5</v>
      </c>
      <c r="AJ23" s="119" t="str">
        <f t="shared" si="1"/>
        <v/>
      </c>
      <c r="AK23" s="119" t="str">
        <f t="shared" si="1"/>
        <v/>
      </c>
      <c r="AL23" s="119" t="str">
        <f t="shared" si="1"/>
        <v/>
      </c>
      <c r="AM23" s="119" t="str">
        <f t="shared" si="1"/>
        <v/>
      </c>
      <c r="AN23" s="119">
        <f t="shared" si="1"/>
        <v>37.5</v>
      </c>
      <c r="AO23" s="119" t="str">
        <f t="shared" si="1"/>
        <v/>
      </c>
      <c r="AP23" s="119" t="str">
        <f t="shared" si="1"/>
        <v/>
      </c>
      <c r="AQ23" s="119" t="str">
        <f t="shared" si="1"/>
        <v/>
      </c>
      <c r="AR23" s="119" t="str">
        <f t="shared" si="1"/>
        <v/>
      </c>
    </row>
    <row r="24" spans="3:44" x14ac:dyDescent="0.2">
      <c r="C24" s="162" t="s">
        <v>134</v>
      </c>
      <c r="D24">
        <v>2022</v>
      </c>
      <c r="E24">
        <v>75</v>
      </c>
      <c r="F24" s="22">
        <v>0.5</v>
      </c>
      <c r="G24" s="18" t="str">
        <f>IF(G$2&gt;=$D24,$E24*$F24*$D$58,"")</f>
        <v/>
      </c>
      <c r="H24" s="18" t="str">
        <f>IF(H$2&gt;=$D24,$E24*$F24*$D$58,"")</f>
        <v/>
      </c>
      <c r="I24" s="18" t="str">
        <f>IF(I$2&gt;=$D24,$E24*$F24*$D$58,"")</f>
        <v/>
      </c>
      <c r="J24" s="18">
        <f>IF(J$2&gt;=$D24,$E24*$F24*$D$58,"")</f>
        <v>525</v>
      </c>
      <c r="K24" s="18">
        <f>IF(K$2&gt;=$D24,$E24*$F24*$D$58,"")</f>
        <v>525</v>
      </c>
      <c r="L24" s="18">
        <f>IF(L$2&gt;=$D24,$E24*$F24*$D$58,"")</f>
        <v>525</v>
      </c>
      <c r="M24" s="18">
        <f>IF(M$2&gt;=$D24,$E24*$F24*$D$58,"")</f>
        <v>525</v>
      </c>
      <c r="N24" s="18">
        <f>IF(N$2&gt;=$D24,$E24*$F24*$D$58,"")</f>
        <v>525</v>
      </c>
      <c r="O24" s="18">
        <f>IF(O$2&gt;=$D24,$E24*$F24*$D$58,"")</f>
        <v>525</v>
      </c>
      <c r="P24" s="18">
        <f>IF(P$2&gt;=$D24,$E24*$F24*$D$58,"")</f>
        <v>525</v>
      </c>
      <c r="Q24" s="18">
        <f>IF(Q$2&gt;=$D24,$E24*$F24*$D$58,"")</f>
        <v>525</v>
      </c>
      <c r="R24" s="18">
        <f>IF(R$2&gt;=$D24,$E24*$F24*$D$58,"")</f>
        <v>525</v>
      </c>
      <c r="T24" s="18" t="str">
        <f t="shared" si="0"/>
        <v/>
      </c>
      <c r="U24" s="18" t="str">
        <f t="shared" si="0"/>
        <v/>
      </c>
      <c r="V24" s="18" t="str">
        <f t="shared" si="0"/>
        <v/>
      </c>
      <c r="W24" s="18">
        <f t="shared" si="0"/>
        <v>350.625</v>
      </c>
      <c r="X24" s="18" t="str">
        <f t="shared" si="0"/>
        <v/>
      </c>
      <c r="Y24" s="18" t="str">
        <f t="shared" si="0"/>
        <v/>
      </c>
      <c r="Z24" s="18" t="str">
        <f t="shared" si="0"/>
        <v/>
      </c>
      <c r="AA24" s="18" t="str">
        <f t="shared" si="0"/>
        <v/>
      </c>
      <c r="AB24" s="18">
        <f t="shared" si="0"/>
        <v>350.625</v>
      </c>
      <c r="AC24" s="18" t="str">
        <f t="shared" si="0"/>
        <v/>
      </c>
      <c r="AD24" s="18" t="str">
        <f t="shared" si="0"/>
        <v/>
      </c>
      <c r="AE24" s="18" t="str">
        <f t="shared" si="0"/>
        <v/>
      </c>
      <c r="AG24" s="119" t="str">
        <f t="shared" si="1"/>
        <v/>
      </c>
      <c r="AH24" s="119" t="str">
        <f t="shared" si="1"/>
        <v/>
      </c>
      <c r="AI24" s="119" t="str">
        <f t="shared" si="1"/>
        <v/>
      </c>
      <c r="AJ24" s="119">
        <f t="shared" si="1"/>
        <v>37.5</v>
      </c>
      <c r="AK24" s="119" t="str">
        <f t="shared" si="1"/>
        <v/>
      </c>
      <c r="AL24" s="119" t="str">
        <f t="shared" si="1"/>
        <v/>
      </c>
      <c r="AM24" s="119" t="str">
        <f t="shared" si="1"/>
        <v/>
      </c>
      <c r="AN24" s="119" t="str">
        <f t="shared" si="1"/>
        <v/>
      </c>
      <c r="AO24" s="119">
        <f t="shared" si="1"/>
        <v>37.5</v>
      </c>
      <c r="AP24" s="119" t="str">
        <f t="shared" si="1"/>
        <v/>
      </c>
      <c r="AQ24" s="119" t="str">
        <f t="shared" si="1"/>
        <v/>
      </c>
      <c r="AR24" s="119" t="str">
        <f t="shared" si="1"/>
        <v/>
      </c>
    </row>
    <row r="25" spans="3:44" ht="30" x14ac:dyDescent="0.2">
      <c r="C25" s="162" t="s">
        <v>135</v>
      </c>
      <c r="D25">
        <v>2021</v>
      </c>
      <c r="E25">
        <v>24</v>
      </c>
      <c r="F25" s="22">
        <v>0.5</v>
      </c>
      <c r="G25" s="18" t="str">
        <f>IF(G$2&gt;=$D25,$E25*$F25*$D$58,"")</f>
        <v/>
      </c>
      <c r="H25" s="18" t="str">
        <f>IF(H$2&gt;=$D25,$E25*$F25*$D$58,"")</f>
        <v/>
      </c>
      <c r="I25" s="18">
        <f>IF(I$2&gt;=$D25,$E25*$F25*$D$58,"")</f>
        <v>168</v>
      </c>
      <c r="J25" s="18">
        <f>IF(J$2&gt;=$D25,$E25*$F25*$D$58,"")</f>
        <v>168</v>
      </c>
      <c r="K25" s="18">
        <f>IF(K$2&gt;=$D25,$E25*$F25*$D$58,"")</f>
        <v>168</v>
      </c>
      <c r="L25" s="18">
        <f>IF(L$2&gt;=$D25,$E25*$F25*$D$58,"")</f>
        <v>168</v>
      </c>
      <c r="M25" s="18">
        <f>IF(M$2&gt;=$D25,$E25*$F25*$D$58,"")</f>
        <v>168</v>
      </c>
      <c r="N25" s="18">
        <f>IF(N$2&gt;=$D25,$E25*$F25*$D$58,"")</f>
        <v>168</v>
      </c>
      <c r="O25" s="18">
        <f>IF(O$2&gt;=$D25,$E25*$F25*$D$58,"")</f>
        <v>168</v>
      </c>
      <c r="P25" s="18">
        <f>IF(P$2&gt;=$D25,$E25*$F25*$D$58,"")</f>
        <v>168</v>
      </c>
      <c r="Q25" s="18">
        <f>IF(Q$2&gt;=$D25,$E25*$F25*$D$58,"")</f>
        <v>168</v>
      </c>
      <c r="R25" s="18">
        <f>IF(R$2&gt;=$D25,$E25*$F25*$D$58,"")</f>
        <v>168</v>
      </c>
      <c r="T25" s="18" t="str">
        <f t="shared" si="0"/>
        <v/>
      </c>
      <c r="U25" s="18" t="str">
        <f t="shared" si="0"/>
        <v/>
      </c>
      <c r="V25" s="18">
        <f t="shared" si="0"/>
        <v>112.19999999999999</v>
      </c>
      <c r="W25" s="18" t="str">
        <f t="shared" si="0"/>
        <v/>
      </c>
      <c r="X25" s="18" t="str">
        <f t="shared" si="0"/>
        <v/>
      </c>
      <c r="Y25" s="18" t="str">
        <f t="shared" si="0"/>
        <v/>
      </c>
      <c r="Z25" s="18" t="str">
        <f t="shared" si="0"/>
        <v/>
      </c>
      <c r="AA25" s="18">
        <f t="shared" si="0"/>
        <v>112.19999999999999</v>
      </c>
      <c r="AB25" s="18" t="str">
        <f t="shared" si="0"/>
        <v/>
      </c>
      <c r="AC25" s="18" t="str">
        <f t="shared" si="0"/>
        <v/>
      </c>
      <c r="AD25" s="18" t="str">
        <f t="shared" si="0"/>
        <v/>
      </c>
      <c r="AE25" s="18" t="str">
        <f t="shared" si="0"/>
        <v/>
      </c>
      <c r="AG25" s="119" t="str">
        <f t="shared" si="1"/>
        <v/>
      </c>
      <c r="AH25" s="119" t="str">
        <f t="shared" si="1"/>
        <v/>
      </c>
      <c r="AI25" s="119">
        <f t="shared" si="1"/>
        <v>12</v>
      </c>
      <c r="AJ25" s="119" t="str">
        <f t="shared" si="1"/>
        <v/>
      </c>
      <c r="AK25" s="119" t="str">
        <f t="shared" si="1"/>
        <v/>
      </c>
      <c r="AL25" s="119" t="str">
        <f t="shared" si="1"/>
        <v/>
      </c>
      <c r="AM25" s="119" t="str">
        <f t="shared" si="1"/>
        <v/>
      </c>
      <c r="AN25" s="119">
        <f t="shared" si="1"/>
        <v>12</v>
      </c>
      <c r="AO25" s="119" t="str">
        <f t="shared" si="1"/>
        <v/>
      </c>
      <c r="AP25" s="119" t="str">
        <f t="shared" si="1"/>
        <v/>
      </c>
      <c r="AQ25" s="119" t="str">
        <f t="shared" si="1"/>
        <v/>
      </c>
      <c r="AR25" s="119" t="str">
        <f t="shared" si="1"/>
        <v/>
      </c>
    </row>
    <row r="26" spans="3:44" x14ac:dyDescent="0.2">
      <c r="C26" s="162" t="s">
        <v>136</v>
      </c>
      <c r="D26">
        <v>2021</v>
      </c>
      <c r="E26">
        <v>100</v>
      </c>
      <c r="F26" s="22">
        <v>0.65</v>
      </c>
      <c r="G26" s="18" t="str">
        <f>IF(G$2&gt;=$D26,$E26*$F26*$D$58,"")</f>
        <v/>
      </c>
      <c r="H26" s="18" t="str">
        <f>IF(H$2&gt;=$D26,$E26*$F26*$D$58,"")</f>
        <v/>
      </c>
      <c r="I26" s="18">
        <f>IF(I$2&gt;=$D26,$E26*$F26*$D$58,"")</f>
        <v>910</v>
      </c>
      <c r="J26" s="18">
        <f>IF(J$2&gt;=$D26,$E26*$F26*$D$58,"")</f>
        <v>910</v>
      </c>
      <c r="K26" s="18">
        <f>IF(K$2&gt;=$D26,$E26*$F26*$D$58,"")</f>
        <v>910</v>
      </c>
      <c r="L26" s="18">
        <f>IF(L$2&gt;=$D26,$E26*$F26*$D$58,"")</f>
        <v>910</v>
      </c>
      <c r="M26" s="18">
        <f>IF(M$2&gt;=$D26,$E26*$F26*$D$58,"")</f>
        <v>910</v>
      </c>
      <c r="N26" s="18">
        <f>IF(N$2&gt;=$D26,$E26*$F26*$D$58,"")</f>
        <v>910</v>
      </c>
      <c r="O26" s="18">
        <f>IF(O$2&gt;=$D26,$E26*$F26*$D$58,"")</f>
        <v>910</v>
      </c>
      <c r="P26" s="18">
        <f>IF(P$2&gt;=$D26,$E26*$F26*$D$58,"")</f>
        <v>910</v>
      </c>
      <c r="Q26" s="18">
        <f>IF(Q$2&gt;=$D26,$E26*$F26*$D$58,"")</f>
        <v>910</v>
      </c>
      <c r="R26" s="18">
        <f>IF(R$2&gt;=$D26,$E26*$F26*$D$58,"")</f>
        <v>910</v>
      </c>
      <c r="T26" s="18" t="str">
        <f t="shared" si="0"/>
        <v/>
      </c>
      <c r="U26" s="18" t="str">
        <f t="shared" si="0"/>
        <v/>
      </c>
      <c r="V26" s="18">
        <f t="shared" si="0"/>
        <v>607.75</v>
      </c>
      <c r="W26" s="18" t="str">
        <f t="shared" si="0"/>
        <v/>
      </c>
      <c r="X26" s="18" t="str">
        <f t="shared" si="0"/>
        <v/>
      </c>
      <c r="Y26" s="18" t="str">
        <f t="shared" si="0"/>
        <v/>
      </c>
      <c r="Z26" s="18" t="str">
        <f t="shared" si="0"/>
        <v/>
      </c>
      <c r="AA26" s="18">
        <f t="shared" si="0"/>
        <v>607.75</v>
      </c>
      <c r="AB26" s="18" t="str">
        <f t="shared" si="0"/>
        <v/>
      </c>
      <c r="AC26" s="18" t="str">
        <f t="shared" si="0"/>
        <v/>
      </c>
      <c r="AD26" s="18" t="str">
        <f t="shared" si="0"/>
        <v/>
      </c>
      <c r="AE26" s="18" t="str">
        <f t="shared" si="0"/>
        <v/>
      </c>
      <c r="AG26" s="119" t="str">
        <f t="shared" si="1"/>
        <v/>
      </c>
      <c r="AH26" s="119" t="str">
        <f t="shared" si="1"/>
        <v/>
      </c>
      <c r="AI26" s="119">
        <f t="shared" si="1"/>
        <v>65</v>
      </c>
      <c r="AJ26" s="119" t="str">
        <f t="shared" si="1"/>
        <v/>
      </c>
      <c r="AK26" s="119" t="str">
        <f t="shared" si="1"/>
        <v/>
      </c>
      <c r="AL26" s="119" t="str">
        <f t="shared" si="1"/>
        <v/>
      </c>
      <c r="AM26" s="119" t="str">
        <f t="shared" si="1"/>
        <v/>
      </c>
      <c r="AN26" s="119">
        <f t="shared" si="1"/>
        <v>65</v>
      </c>
      <c r="AO26" s="119" t="str">
        <f t="shared" si="1"/>
        <v/>
      </c>
      <c r="AP26" s="119" t="str">
        <f t="shared" si="1"/>
        <v/>
      </c>
      <c r="AQ26" s="119" t="str">
        <f t="shared" si="1"/>
        <v/>
      </c>
      <c r="AR26" s="119" t="str">
        <f t="shared" si="1"/>
        <v/>
      </c>
    </row>
    <row r="27" spans="3:44" x14ac:dyDescent="0.2">
      <c r="C27" s="162" t="s">
        <v>136</v>
      </c>
      <c r="D27">
        <v>2022</v>
      </c>
      <c r="E27">
        <v>200</v>
      </c>
      <c r="F27" s="22">
        <v>0.45</v>
      </c>
      <c r="G27" s="18" t="str">
        <f>IF(G$2&gt;=$D27,$E27*$F27*$D$58,"")</f>
        <v/>
      </c>
      <c r="H27" s="18" t="str">
        <f>IF(H$2&gt;=$D27,$E27*$F27*$D$58,"")</f>
        <v/>
      </c>
      <c r="I27" s="18" t="str">
        <f>IF(I$2&gt;=$D27,$E27*$F27*$D$58,"")</f>
        <v/>
      </c>
      <c r="J27" s="18">
        <f>IF(J$2&gt;=$D27,$E27*$F27*$D$58,"")</f>
        <v>1260</v>
      </c>
      <c r="K27" s="18">
        <f>IF(K$2&gt;=$D27,$E27*$F27*$D$58,"")</f>
        <v>1260</v>
      </c>
      <c r="L27" s="18">
        <f>IF(L$2&gt;=$D27,$E27*$F27*$D$58,"")</f>
        <v>1260</v>
      </c>
      <c r="M27" s="18">
        <f>IF(M$2&gt;=$D27,$E27*$F27*$D$58,"")</f>
        <v>1260</v>
      </c>
      <c r="N27" s="18">
        <f>IF(N$2&gt;=$D27,$E27*$F27*$D$58,"")</f>
        <v>1260</v>
      </c>
      <c r="O27" s="18">
        <f>IF(O$2&gt;=$D27,$E27*$F27*$D$58,"")</f>
        <v>1260</v>
      </c>
      <c r="P27" s="18">
        <f>IF(P$2&gt;=$D27,$E27*$F27*$D$58,"")</f>
        <v>1260</v>
      </c>
      <c r="Q27" s="18">
        <f>IF(Q$2&gt;=$D27,$E27*$F27*$D$58,"")</f>
        <v>1260</v>
      </c>
      <c r="R27" s="18">
        <f>IF(R$2&gt;=$D27,$E27*$F27*$D$58,"")</f>
        <v>1260</v>
      </c>
      <c r="T27" s="18" t="str">
        <f t="shared" si="0"/>
        <v/>
      </c>
      <c r="U27" s="18" t="str">
        <f t="shared" si="0"/>
        <v/>
      </c>
      <c r="V27" s="18" t="str">
        <f t="shared" si="0"/>
        <v/>
      </c>
      <c r="W27" s="18">
        <f t="shared" si="0"/>
        <v>841.5</v>
      </c>
      <c r="X27" s="18" t="str">
        <f t="shared" si="0"/>
        <v/>
      </c>
      <c r="Y27" s="18" t="str">
        <f t="shared" si="0"/>
        <v/>
      </c>
      <c r="Z27" s="18" t="str">
        <f t="shared" si="0"/>
        <v/>
      </c>
      <c r="AA27" s="18" t="str">
        <f t="shared" si="0"/>
        <v/>
      </c>
      <c r="AB27" s="18">
        <f t="shared" si="0"/>
        <v>841.5</v>
      </c>
      <c r="AC27" s="18" t="str">
        <f t="shared" si="0"/>
        <v/>
      </c>
      <c r="AD27" s="18" t="str">
        <f t="shared" si="0"/>
        <v/>
      </c>
      <c r="AE27" s="18" t="str">
        <f t="shared" si="0"/>
        <v/>
      </c>
      <c r="AG27" s="119" t="str">
        <f t="shared" si="1"/>
        <v/>
      </c>
      <c r="AH27" s="119" t="str">
        <f t="shared" si="1"/>
        <v/>
      </c>
      <c r="AI27" s="119" t="str">
        <f t="shared" si="1"/>
        <v/>
      </c>
      <c r="AJ27" s="119">
        <f t="shared" si="1"/>
        <v>90</v>
      </c>
      <c r="AK27" s="119" t="str">
        <f t="shared" si="1"/>
        <v/>
      </c>
      <c r="AL27" s="119" t="str">
        <f t="shared" si="1"/>
        <v/>
      </c>
      <c r="AM27" s="119" t="str">
        <f t="shared" si="1"/>
        <v/>
      </c>
      <c r="AN27" s="119" t="str">
        <f t="shared" si="1"/>
        <v/>
      </c>
      <c r="AO27" s="119">
        <f t="shared" si="1"/>
        <v>90</v>
      </c>
      <c r="AP27" s="119" t="str">
        <f t="shared" si="1"/>
        <v/>
      </c>
      <c r="AQ27" s="119" t="str">
        <f t="shared" si="1"/>
        <v/>
      </c>
      <c r="AR27" s="119" t="str">
        <f t="shared" si="1"/>
        <v/>
      </c>
    </row>
    <row r="28" spans="3:44" ht="30" x14ac:dyDescent="0.2">
      <c r="C28" s="162" t="s">
        <v>137</v>
      </c>
      <c r="D28">
        <v>2021</v>
      </c>
      <c r="E28">
        <v>20</v>
      </c>
      <c r="F28" s="22">
        <v>0.5</v>
      </c>
      <c r="G28" s="18" t="str">
        <f>IF(G$2&gt;=$D28,$E28*$F28*$D$58,"")</f>
        <v/>
      </c>
      <c r="H28" s="18" t="str">
        <f>IF(H$2&gt;=$D28,$E28*$F28*$D$58,"")</f>
        <v/>
      </c>
      <c r="I28" s="18">
        <f>IF(I$2&gt;=$D28,$E28*$F28*$D$58,"")</f>
        <v>140</v>
      </c>
      <c r="J28" s="18">
        <f>IF(J$2&gt;=$D28,$E28*$F28*$D$58,"")</f>
        <v>140</v>
      </c>
      <c r="K28" s="18">
        <f>IF(K$2&gt;=$D28,$E28*$F28*$D$58,"")</f>
        <v>140</v>
      </c>
      <c r="L28" s="18">
        <f>IF(L$2&gt;=$D28,$E28*$F28*$D$58,"")</f>
        <v>140</v>
      </c>
      <c r="M28" s="18">
        <f>IF(M$2&gt;=$D28,$E28*$F28*$D$58,"")</f>
        <v>140</v>
      </c>
      <c r="N28" s="18">
        <f>IF(N$2&gt;=$D28,$E28*$F28*$D$58,"")</f>
        <v>140</v>
      </c>
      <c r="O28" s="18">
        <f>IF(O$2&gt;=$D28,$E28*$F28*$D$58,"")</f>
        <v>140</v>
      </c>
      <c r="P28" s="18">
        <f>IF(P$2&gt;=$D28,$E28*$F28*$D$58,"")</f>
        <v>140</v>
      </c>
      <c r="Q28" s="18">
        <f>IF(Q$2&gt;=$D28,$E28*$F28*$D$58,"")</f>
        <v>140</v>
      </c>
      <c r="R28" s="18">
        <f>IF(R$2&gt;=$D28,$E28*$F28*$D$58,"")</f>
        <v>140</v>
      </c>
      <c r="T28" s="18" t="str">
        <f t="shared" si="0"/>
        <v/>
      </c>
      <c r="U28" s="18" t="str">
        <f t="shared" si="0"/>
        <v/>
      </c>
      <c r="V28" s="18">
        <f t="shared" si="0"/>
        <v>93.5</v>
      </c>
      <c r="W28" s="18" t="str">
        <f t="shared" si="0"/>
        <v/>
      </c>
      <c r="X28" s="18" t="str">
        <f t="shared" si="0"/>
        <v/>
      </c>
      <c r="Y28" s="18" t="str">
        <f t="shared" si="0"/>
        <v/>
      </c>
      <c r="Z28" s="18" t="str">
        <f t="shared" si="0"/>
        <v/>
      </c>
      <c r="AA28" s="18">
        <f t="shared" si="0"/>
        <v>93.5</v>
      </c>
      <c r="AB28" s="18" t="str">
        <f t="shared" si="0"/>
        <v/>
      </c>
      <c r="AC28" s="18" t="str">
        <f t="shared" si="0"/>
        <v/>
      </c>
      <c r="AD28" s="18" t="str">
        <f t="shared" si="0"/>
        <v/>
      </c>
      <c r="AE28" s="18" t="str">
        <f t="shared" si="0"/>
        <v/>
      </c>
      <c r="AG28" s="119" t="str">
        <f t="shared" si="1"/>
        <v/>
      </c>
      <c r="AH28" s="119" t="str">
        <f t="shared" si="1"/>
        <v/>
      </c>
      <c r="AI28" s="119">
        <f t="shared" si="1"/>
        <v>10</v>
      </c>
      <c r="AJ28" s="119" t="str">
        <f t="shared" si="1"/>
        <v/>
      </c>
      <c r="AK28" s="119" t="str">
        <f t="shared" si="1"/>
        <v/>
      </c>
      <c r="AL28" s="119" t="str">
        <f t="shared" si="1"/>
        <v/>
      </c>
      <c r="AM28" s="119" t="str">
        <f t="shared" si="1"/>
        <v/>
      </c>
      <c r="AN28" s="119">
        <f t="shared" si="1"/>
        <v>10</v>
      </c>
      <c r="AO28" s="119" t="str">
        <f t="shared" si="1"/>
        <v/>
      </c>
      <c r="AP28" s="119" t="str">
        <f t="shared" si="1"/>
        <v/>
      </c>
      <c r="AQ28" s="119" t="str">
        <f t="shared" si="1"/>
        <v/>
      </c>
      <c r="AR28" s="119" t="str">
        <f t="shared" si="1"/>
        <v/>
      </c>
    </row>
    <row r="29" spans="3:44" x14ac:dyDescent="0.2">
      <c r="C29" s="162" t="s">
        <v>138</v>
      </c>
      <c r="D29">
        <v>2021</v>
      </c>
      <c r="E29">
        <v>30</v>
      </c>
      <c r="F29" s="22">
        <v>0.6</v>
      </c>
      <c r="G29" s="18" t="str">
        <f>IF(G$2&gt;=$D29,$E29*$F29*$D$58,"")</f>
        <v/>
      </c>
      <c r="H29" s="18" t="str">
        <f>IF(H$2&gt;=$D29,$E29*$F29*$D$58,"")</f>
        <v/>
      </c>
      <c r="I29" s="18">
        <f>IF(I$2&gt;=$D29,$E29*$F29*$D$58,"")</f>
        <v>252</v>
      </c>
      <c r="J29" s="18">
        <f>IF(J$2&gt;=$D29,$E29*$F29*$D$58,"")</f>
        <v>252</v>
      </c>
      <c r="K29" s="18">
        <f>IF(K$2&gt;=$D29,$E29*$F29*$D$58,"")</f>
        <v>252</v>
      </c>
      <c r="L29" s="18">
        <f>IF(L$2&gt;=$D29,$E29*$F29*$D$58,"")</f>
        <v>252</v>
      </c>
      <c r="M29" s="18">
        <f>IF(M$2&gt;=$D29,$E29*$F29*$D$58,"")</f>
        <v>252</v>
      </c>
      <c r="N29" s="18">
        <f>IF(N$2&gt;=$D29,$E29*$F29*$D$58,"")</f>
        <v>252</v>
      </c>
      <c r="O29" s="18">
        <f>IF(O$2&gt;=$D29,$E29*$F29*$D$58,"")</f>
        <v>252</v>
      </c>
      <c r="P29" s="18">
        <f>IF(P$2&gt;=$D29,$E29*$F29*$D$58,"")</f>
        <v>252</v>
      </c>
      <c r="Q29" s="18">
        <f>IF(Q$2&gt;=$D29,$E29*$F29*$D$58,"")</f>
        <v>252</v>
      </c>
      <c r="R29" s="18">
        <f>IF(R$2&gt;=$D29,$E29*$F29*$D$58,"")</f>
        <v>252</v>
      </c>
      <c r="T29" s="18" t="str">
        <f t="shared" si="0"/>
        <v/>
      </c>
      <c r="U29" s="18" t="str">
        <f t="shared" si="0"/>
        <v/>
      </c>
      <c r="V29" s="18">
        <f t="shared" si="0"/>
        <v>168.29999999999998</v>
      </c>
      <c r="W29" s="18" t="str">
        <f t="shared" si="0"/>
        <v/>
      </c>
      <c r="X29" s="18" t="str">
        <f t="shared" si="0"/>
        <v/>
      </c>
      <c r="Y29" s="18" t="str">
        <f t="shared" si="0"/>
        <v/>
      </c>
      <c r="Z29" s="18" t="str">
        <f t="shared" si="0"/>
        <v/>
      </c>
      <c r="AA29" s="18">
        <f t="shared" si="0"/>
        <v>168.29999999999998</v>
      </c>
      <c r="AB29" s="18" t="str">
        <f t="shared" si="0"/>
        <v/>
      </c>
      <c r="AC29" s="18" t="str">
        <f t="shared" si="0"/>
        <v/>
      </c>
      <c r="AD29" s="18" t="str">
        <f t="shared" si="0"/>
        <v/>
      </c>
      <c r="AE29" s="18" t="str">
        <f t="shared" si="0"/>
        <v/>
      </c>
      <c r="AG29" s="119" t="str">
        <f t="shared" si="1"/>
        <v/>
      </c>
      <c r="AH29" s="119" t="str">
        <f t="shared" si="1"/>
        <v/>
      </c>
      <c r="AI29" s="119">
        <f t="shared" si="1"/>
        <v>18</v>
      </c>
      <c r="AJ29" s="119" t="str">
        <f t="shared" si="1"/>
        <v/>
      </c>
      <c r="AK29" s="119" t="str">
        <f t="shared" si="1"/>
        <v/>
      </c>
      <c r="AL29" s="119" t="str">
        <f t="shared" si="1"/>
        <v/>
      </c>
      <c r="AM29" s="119" t="str">
        <f t="shared" si="1"/>
        <v/>
      </c>
      <c r="AN29" s="119">
        <f t="shared" si="1"/>
        <v>18</v>
      </c>
      <c r="AO29" s="119" t="str">
        <f t="shared" si="1"/>
        <v/>
      </c>
      <c r="AP29" s="119" t="str">
        <f t="shared" si="1"/>
        <v/>
      </c>
      <c r="AQ29" s="119" t="str">
        <f t="shared" si="1"/>
        <v/>
      </c>
      <c r="AR29" s="119" t="str">
        <f t="shared" si="1"/>
        <v/>
      </c>
    </row>
    <row r="30" spans="3:44" x14ac:dyDescent="0.2">
      <c r="C30" s="162" t="s">
        <v>138</v>
      </c>
      <c r="D30">
        <v>2022</v>
      </c>
      <c r="E30">
        <v>75</v>
      </c>
      <c r="F30" s="22">
        <v>0.45</v>
      </c>
      <c r="G30" s="18" t="str">
        <f>IF(G$2&gt;=$D30,$E30*$F30*$D$58,"")</f>
        <v/>
      </c>
      <c r="H30" s="18" t="str">
        <f>IF(H$2&gt;=$D30,$E30*$F30*$D$58,"")</f>
        <v/>
      </c>
      <c r="I30" s="18" t="str">
        <f>IF(I$2&gt;=$D30,$E30*$F30*$D$58,"")</f>
        <v/>
      </c>
      <c r="J30" s="18">
        <f>IF(J$2&gt;=$D30,$E30*$F30*$D$58,"")</f>
        <v>472.5</v>
      </c>
      <c r="K30" s="18">
        <f>IF(K$2&gt;=$D30,$E30*$F30*$D$58,"")</f>
        <v>472.5</v>
      </c>
      <c r="L30" s="18">
        <f>IF(L$2&gt;=$D30,$E30*$F30*$D$58,"")</f>
        <v>472.5</v>
      </c>
      <c r="M30" s="18">
        <f>IF(M$2&gt;=$D30,$E30*$F30*$D$58,"")</f>
        <v>472.5</v>
      </c>
      <c r="N30" s="18">
        <f>IF(N$2&gt;=$D30,$E30*$F30*$D$58,"")</f>
        <v>472.5</v>
      </c>
      <c r="O30" s="18">
        <f>IF(O$2&gt;=$D30,$E30*$F30*$D$58,"")</f>
        <v>472.5</v>
      </c>
      <c r="P30" s="18">
        <f>IF(P$2&gt;=$D30,$E30*$F30*$D$58,"")</f>
        <v>472.5</v>
      </c>
      <c r="Q30" s="18">
        <f>IF(Q$2&gt;=$D30,$E30*$F30*$D$58,"")</f>
        <v>472.5</v>
      </c>
      <c r="R30" s="18">
        <f>IF(R$2&gt;=$D30,$E30*$F30*$D$58,"")</f>
        <v>472.5</v>
      </c>
      <c r="T30" s="18" t="str">
        <f t="shared" si="0"/>
        <v/>
      </c>
      <c r="U30" s="18" t="str">
        <f t="shared" si="0"/>
        <v/>
      </c>
      <c r="V30" s="18" t="str">
        <f t="shared" si="0"/>
        <v/>
      </c>
      <c r="W30" s="18">
        <f t="shared" si="0"/>
        <v>315.5625</v>
      </c>
      <c r="X30" s="18" t="str">
        <f t="shared" si="0"/>
        <v/>
      </c>
      <c r="Y30" s="18" t="str">
        <f t="shared" si="0"/>
        <v/>
      </c>
      <c r="Z30" s="18" t="str">
        <f t="shared" si="0"/>
        <v/>
      </c>
      <c r="AA30" s="18" t="str">
        <f t="shared" si="0"/>
        <v/>
      </c>
      <c r="AB30" s="18">
        <f t="shared" si="0"/>
        <v>315.5625</v>
      </c>
      <c r="AC30" s="18" t="str">
        <f t="shared" si="0"/>
        <v/>
      </c>
      <c r="AD30" s="18" t="str">
        <f t="shared" si="0"/>
        <v/>
      </c>
      <c r="AE30" s="18" t="str">
        <f t="shared" si="0"/>
        <v/>
      </c>
      <c r="AG30" s="119" t="str">
        <f t="shared" si="1"/>
        <v/>
      </c>
      <c r="AH30" s="119" t="str">
        <f t="shared" si="1"/>
        <v/>
      </c>
      <c r="AI30" s="119" t="str">
        <f t="shared" si="1"/>
        <v/>
      </c>
      <c r="AJ30" s="119">
        <f t="shared" si="1"/>
        <v>33.75</v>
      </c>
      <c r="AK30" s="119" t="str">
        <f t="shared" si="1"/>
        <v/>
      </c>
      <c r="AL30" s="119" t="str">
        <f t="shared" si="1"/>
        <v/>
      </c>
      <c r="AM30" s="119" t="str">
        <f t="shared" si="1"/>
        <v/>
      </c>
      <c r="AN30" s="119" t="str">
        <f t="shared" si="1"/>
        <v/>
      </c>
      <c r="AO30" s="119">
        <f t="shared" si="1"/>
        <v>33.75</v>
      </c>
      <c r="AP30" s="119" t="str">
        <f t="shared" si="1"/>
        <v/>
      </c>
      <c r="AQ30" s="119" t="str">
        <f t="shared" si="1"/>
        <v/>
      </c>
      <c r="AR30" s="119" t="str">
        <f t="shared" si="1"/>
        <v/>
      </c>
    </row>
    <row r="31" spans="3:44" x14ac:dyDescent="0.2">
      <c r="C31" s="162" t="s">
        <v>139</v>
      </c>
      <c r="D31">
        <v>2021</v>
      </c>
      <c r="E31">
        <v>15</v>
      </c>
      <c r="F31" s="22">
        <v>0.65</v>
      </c>
      <c r="G31" s="18" t="str">
        <f>IF(G$2&gt;=$D31,$E31*$F31*$D$58,"")</f>
        <v/>
      </c>
      <c r="H31" s="18" t="str">
        <f>IF(H$2&gt;=$D31,$E31*$F31*$D$58,"")</f>
        <v/>
      </c>
      <c r="I31" s="18">
        <f>IF(I$2&gt;=$D31,$E31*$F31*$D$58,"")</f>
        <v>136.5</v>
      </c>
      <c r="J31" s="18">
        <f>IF(J$2&gt;=$D31,$E31*$F31*$D$58,"")</f>
        <v>136.5</v>
      </c>
      <c r="K31" s="18">
        <f>IF(K$2&gt;=$D31,$E31*$F31*$D$58,"")</f>
        <v>136.5</v>
      </c>
      <c r="L31" s="18">
        <f>IF(L$2&gt;=$D31,$E31*$F31*$D$58,"")</f>
        <v>136.5</v>
      </c>
      <c r="M31" s="18">
        <f>IF(M$2&gt;=$D31,$E31*$F31*$D$58,"")</f>
        <v>136.5</v>
      </c>
      <c r="N31" s="18">
        <f>IF(N$2&gt;=$D31,$E31*$F31*$D$58,"")</f>
        <v>136.5</v>
      </c>
      <c r="O31" s="18">
        <f>IF(O$2&gt;=$D31,$E31*$F31*$D$58,"")</f>
        <v>136.5</v>
      </c>
      <c r="P31" s="18">
        <f>IF(P$2&gt;=$D31,$E31*$F31*$D$58,"")</f>
        <v>136.5</v>
      </c>
      <c r="Q31" s="18">
        <f>IF(Q$2&gt;=$D31,$E31*$F31*$D$58,"")</f>
        <v>136.5</v>
      </c>
      <c r="R31" s="18">
        <f>IF(R$2&gt;=$D31,$E31*$F31*$D$58,"")</f>
        <v>136.5</v>
      </c>
      <c r="T31" s="18" t="str">
        <f t="shared" si="0"/>
        <v/>
      </c>
      <c r="U31" s="18" t="str">
        <f t="shared" si="0"/>
        <v/>
      </c>
      <c r="V31" s="18">
        <f t="shared" si="0"/>
        <v>91.162500000000009</v>
      </c>
      <c r="W31" s="18" t="str">
        <f t="shared" si="0"/>
        <v/>
      </c>
      <c r="X31" s="18" t="str">
        <f t="shared" si="0"/>
        <v/>
      </c>
      <c r="Y31" s="18" t="str">
        <f t="shared" si="0"/>
        <v/>
      </c>
      <c r="Z31" s="18" t="str">
        <f t="shared" si="0"/>
        <v/>
      </c>
      <c r="AA31" s="18">
        <f t="shared" si="0"/>
        <v>91.162500000000009</v>
      </c>
      <c r="AB31" s="18" t="str">
        <f t="shared" si="0"/>
        <v/>
      </c>
      <c r="AC31" s="18" t="str">
        <f t="shared" si="0"/>
        <v/>
      </c>
      <c r="AD31" s="18" t="str">
        <f t="shared" si="0"/>
        <v/>
      </c>
      <c r="AE31" s="18" t="str">
        <f t="shared" si="0"/>
        <v/>
      </c>
      <c r="AG31" s="119" t="str">
        <f t="shared" si="1"/>
        <v/>
      </c>
      <c r="AH31" s="119" t="str">
        <f t="shared" si="1"/>
        <v/>
      </c>
      <c r="AI31" s="119">
        <f t="shared" si="1"/>
        <v>9.75</v>
      </c>
      <c r="AJ31" s="119" t="str">
        <f t="shared" si="1"/>
        <v/>
      </c>
      <c r="AK31" s="119" t="str">
        <f t="shared" si="1"/>
        <v/>
      </c>
      <c r="AL31" s="119" t="str">
        <f t="shared" si="1"/>
        <v/>
      </c>
      <c r="AM31" s="119" t="str">
        <f t="shared" si="1"/>
        <v/>
      </c>
      <c r="AN31" s="119">
        <f t="shared" si="1"/>
        <v>9.75</v>
      </c>
      <c r="AO31" s="119" t="str">
        <f t="shared" si="1"/>
        <v/>
      </c>
      <c r="AP31" s="119" t="str">
        <f t="shared" si="1"/>
        <v/>
      </c>
      <c r="AQ31" s="119" t="str">
        <f t="shared" si="1"/>
        <v/>
      </c>
      <c r="AR31" s="119" t="str">
        <f t="shared" si="1"/>
        <v/>
      </c>
    </row>
    <row r="32" spans="3:44" x14ac:dyDescent="0.2">
      <c r="C32" s="162" t="s">
        <v>139</v>
      </c>
      <c r="D32">
        <v>2022</v>
      </c>
      <c r="E32">
        <v>40</v>
      </c>
      <c r="F32" s="22">
        <v>0.5</v>
      </c>
      <c r="G32" s="18" t="str">
        <f>IF(G$2&gt;=$D32,$E32*$F32*$D$58,"")</f>
        <v/>
      </c>
      <c r="H32" s="18" t="str">
        <f>IF(H$2&gt;=$D32,$E32*$F32*$D$58,"")</f>
        <v/>
      </c>
      <c r="I32" s="18" t="str">
        <f>IF(I$2&gt;=$D32,$E32*$F32*$D$58,"")</f>
        <v/>
      </c>
      <c r="J32" s="18">
        <f>IF(J$2&gt;=$D32,$E32*$F32*$D$58,"")</f>
        <v>280</v>
      </c>
      <c r="K32" s="18">
        <f>IF(K$2&gt;=$D32,$E32*$F32*$D$58,"")</f>
        <v>280</v>
      </c>
      <c r="L32" s="18">
        <f>IF(L$2&gt;=$D32,$E32*$F32*$D$58,"")</f>
        <v>280</v>
      </c>
      <c r="M32" s="18">
        <f>IF(M$2&gt;=$D32,$E32*$F32*$D$58,"")</f>
        <v>280</v>
      </c>
      <c r="N32" s="18">
        <f>IF(N$2&gt;=$D32,$E32*$F32*$D$58,"")</f>
        <v>280</v>
      </c>
      <c r="O32" s="18">
        <f>IF(O$2&gt;=$D32,$E32*$F32*$D$58,"")</f>
        <v>280</v>
      </c>
      <c r="P32" s="18">
        <f>IF(P$2&gt;=$D32,$E32*$F32*$D$58,"")</f>
        <v>280</v>
      </c>
      <c r="Q32" s="18">
        <f>IF(Q$2&gt;=$D32,$E32*$F32*$D$58,"")</f>
        <v>280</v>
      </c>
      <c r="R32" s="18">
        <f>IF(R$2&gt;=$D32,$E32*$F32*$D$58,"")</f>
        <v>280</v>
      </c>
      <c r="T32" s="18" t="str">
        <f t="shared" si="0"/>
        <v/>
      </c>
      <c r="U32" s="18" t="str">
        <f t="shared" si="0"/>
        <v/>
      </c>
      <c r="V32" s="18" t="str">
        <f t="shared" si="0"/>
        <v/>
      </c>
      <c r="W32" s="18">
        <f t="shared" si="0"/>
        <v>187</v>
      </c>
      <c r="X32" s="18" t="str">
        <f t="shared" si="0"/>
        <v/>
      </c>
      <c r="Y32" s="18" t="str">
        <f t="shared" si="0"/>
        <v/>
      </c>
      <c r="Z32" s="18" t="str">
        <f t="shared" si="0"/>
        <v/>
      </c>
      <c r="AA32" s="18" t="str">
        <f t="shared" si="0"/>
        <v/>
      </c>
      <c r="AB32" s="18">
        <f t="shared" si="0"/>
        <v>187</v>
      </c>
      <c r="AC32" s="18" t="str">
        <f t="shared" si="0"/>
        <v/>
      </c>
      <c r="AD32" s="18" t="str">
        <f t="shared" si="0"/>
        <v/>
      </c>
      <c r="AE32" s="18" t="str">
        <f t="shared" si="0"/>
        <v/>
      </c>
      <c r="AG32" s="119" t="str">
        <f t="shared" si="1"/>
        <v/>
      </c>
      <c r="AH32" s="119" t="str">
        <f t="shared" si="1"/>
        <v/>
      </c>
      <c r="AI32" s="119" t="str">
        <f t="shared" si="1"/>
        <v/>
      </c>
      <c r="AJ32" s="119">
        <f t="shared" si="1"/>
        <v>20</v>
      </c>
      <c r="AK32" s="119" t="str">
        <f t="shared" si="1"/>
        <v/>
      </c>
      <c r="AL32" s="119" t="str">
        <f t="shared" si="1"/>
        <v/>
      </c>
      <c r="AM32" s="119" t="str">
        <f t="shared" si="1"/>
        <v/>
      </c>
      <c r="AN32" s="119" t="str">
        <f t="shared" si="1"/>
        <v/>
      </c>
      <c r="AO32" s="119">
        <f t="shared" si="1"/>
        <v>20</v>
      </c>
      <c r="AP32" s="119" t="str">
        <f t="shared" si="1"/>
        <v/>
      </c>
      <c r="AQ32" s="119" t="str">
        <f t="shared" si="1"/>
        <v/>
      </c>
      <c r="AR32" s="119" t="str">
        <f t="shared" si="1"/>
        <v/>
      </c>
    </row>
    <row r="33" spans="2:44" x14ac:dyDescent="0.2">
      <c r="C33" s="162" t="s">
        <v>140</v>
      </c>
      <c r="D33">
        <v>2021</v>
      </c>
      <c r="E33">
        <v>100</v>
      </c>
      <c r="F33" s="22">
        <v>0.6</v>
      </c>
      <c r="G33" s="18" t="str">
        <f>IF(G$2&gt;=$D33,$E33*$F33*$D$58,"")</f>
        <v/>
      </c>
      <c r="H33" s="18" t="str">
        <f>IF(H$2&gt;=$D33,$E33*$F33*$D$58,"")</f>
        <v/>
      </c>
      <c r="I33" s="18">
        <f>IF(I$2&gt;=$D33,$E33*$F33*$D$58,"")</f>
        <v>840</v>
      </c>
      <c r="J33" s="18">
        <f>IF(J$2&gt;=$D33,$E33*$F33*$D$58,"")</f>
        <v>840</v>
      </c>
      <c r="K33" s="18">
        <f>IF(K$2&gt;=$D33,$E33*$F33*$D$58,"")</f>
        <v>840</v>
      </c>
      <c r="L33" s="18">
        <f>IF(L$2&gt;=$D33,$E33*$F33*$D$58,"")</f>
        <v>840</v>
      </c>
      <c r="M33" s="18">
        <f>IF(M$2&gt;=$D33,$E33*$F33*$D$58,"")</f>
        <v>840</v>
      </c>
      <c r="N33" s="18">
        <f>IF(N$2&gt;=$D33,$E33*$F33*$D$58,"")</f>
        <v>840</v>
      </c>
      <c r="O33" s="18">
        <f>IF(O$2&gt;=$D33,$E33*$F33*$D$58,"")</f>
        <v>840</v>
      </c>
      <c r="P33" s="18">
        <f>IF(P$2&gt;=$D33,$E33*$F33*$D$58,"")</f>
        <v>840</v>
      </c>
      <c r="Q33" s="18">
        <f>IF(Q$2&gt;=$D33,$E33*$F33*$D$58,"")</f>
        <v>840</v>
      </c>
      <c r="R33" s="18">
        <f>IF(R$2&gt;=$D33,$E33*$F33*$D$58,"")</f>
        <v>840</v>
      </c>
      <c r="T33" s="18" t="str">
        <f t="shared" si="0"/>
        <v/>
      </c>
      <c r="U33" s="18" t="str">
        <f t="shared" si="0"/>
        <v/>
      </c>
      <c r="V33" s="18">
        <f t="shared" si="0"/>
        <v>561</v>
      </c>
      <c r="W33" s="18" t="str">
        <f t="shared" si="0"/>
        <v/>
      </c>
      <c r="X33" s="18" t="str">
        <f t="shared" si="0"/>
        <v/>
      </c>
      <c r="Y33" s="18" t="str">
        <f t="shared" si="0"/>
        <v/>
      </c>
      <c r="Z33" s="18" t="str">
        <f t="shared" si="0"/>
        <v/>
      </c>
      <c r="AA33" s="18">
        <f t="shared" si="0"/>
        <v>561</v>
      </c>
      <c r="AB33" s="18" t="str">
        <f t="shared" si="0"/>
        <v/>
      </c>
      <c r="AC33" s="18" t="str">
        <f t="shared" si="0"/>
        <v/>
      </c>
      <c r="AD33" s="18" t="str">
        <f t="shared" si="0"/>
        <v/>
      </c>
      <c r="AE33" s="18" t="str">
        <f t="shared" si="0"/>
        <v/>
      </c>
      <c r="AG33" s="119" t="str">
        <f>IF(AG$2=$D33,$E33*$F33,IF(AG$2=($D33+$D$60),$E33*$F33,IF(AG$2=($D33+($D$60*2)),$E33*$F33,"")))</f>
        <v/>
      </c>
      <c r="AH33" s="119" t="str">
        <f>IF(AH$2=$D33,$E33*$F33,IF(AH$2=($D33+$D$60),$E33*$F33,IF(AH$2=($D33+($D$60*2)),$E33*$F33,"")))</f>
        <v/>
      </c>
      <c r="AI33" s="119">
        <f>IF(AI$2=$D33,$E33*$F33,IF(AI$2=($D33+$D$60),$E33*$F33,IF(AI$2=($D33+($D$60*2)),$E33*$F33,"")))</f>
        <v>60</v>
      </c>
      <c r="AJ33" s="119" t="str">
        <f>IF(AJ$2=$D33,$E33*$F33,IF(AJ$2=($D33+$D$60),$E33*$F33,IF(AJ$2=($D33+($D$60*2)),$E33*$F33,"")))</f>
        <v/>
      </c>
      <c r="AK33" s="119" t="str">
        <f>IF(AK$2=$D33,$E33*$F33,IF(AK$2=($D33+$D$60),$E33*$F33,IF(AK$2=($D33+($D$60*2)),$E33*$F33,"")))</f>
        <v/>
      </c>
      <c r="AL33" s="119" t="str">
        <f>IF(AL$2=$D33,$E33*$F33,IF(AL$2=($D33+$D$60),$E33*$F33,IF(AL$2=($D33+($D$60*2)),$E33*$F33,"")))</f>
        <v/>
      </c>
      <c r="AM33" s="119" t="str">
        <f>IF(AM$2=$D33,$E33*$F33,IF(AM$2=($D33+$D$60),$E33*$F33,IF(AM$2=($D33+($D$60*2)),$E33*$F33,"")))</f>
        <v/>
      </c>
      <c r="AN33" s="119">
        <f>IF(AN$2=$D33,$E33*$F33,IF(AN$2=($D33+$D$60),$E33*$F33,IF(AN$2=($D33+($D$60*2)),$E33*$F33,"")))</f>
        <v>60</v>
      </c>
      <c r="AO33" s="119" t="str">
        <f>IF(AO$2=$D33,$E33*$F33,IF(AO$2=($D33+$D$60),$E33*$F33,IF(AO$2=($D33+($D$60*2)),$E33*$F33,"")))</f>
        <v/>
      </c>
      <c r="AP33" s="119" t="str">
        <f>IF(AP$2=$D33,$E33*$F33,IF(AP$2=($D33+$D$60),$E33*$F33,IF(AP$2=($D33+($D$60*2)),$E33*$F33,"")))</f>
        <v/>
      </c>
      <c r="AQ33" s="119" t="str">
        <f>IF(AQ$2=$D33,$E33*$F33,IF(AQ$2=($D33+$D$60),$E33*$F33,IF(AQ$2=($D33+($D$60*2)),$E33*$F33,"")))</f>
        <v/>
      </c>
      <c r="AR33" s="119" t="str">
        <f>IF(AR$2=$D33,$E33*$F33,IF(AR$2=($D33+$D$60),$E33*$F33,IF(AR$2=($D33+($D$60*2)),$E33*$F33,"")))</f>
        <v/>
      </c>
    </row>
    <row r="34" spans="2:44" ht="30" x14ac:dyDescent="0.2">
      <c r="C34" s="162" t="s">
        <v>141</v>
      </c>
      <c r="D34">
        <v>2021</v>
      </c>
      <c r="E34">
        <v>55</v>
      </c>
      <c r="F34" s="22">
        <v>0.75</v>
      </c>
      <c r="G34" s="18" t="str">
        <f>IF(G$2&gt;=$D34,$E34*$F34*$D$58,"")</f>
        <v/>
      </c>
      <c r="H34" s="18" t="str">
        <f>IF(H$2&gt;=$D34,$E34*$F34*$D$58,"")</f>
        <v/>
      </c>
      <c r="I34" s="18">
        <f>IF(I$2&gt;=$D34,$E34*$F34*$D$58,"")</f>
        <v>577.5</v>
      </c>
      <c r="J34" s="18">
        <f>IF(J$2&gt;=$D34,$E34*$F34*$D$58,"")</f>
        <v>577.5</v>
      </c>
      <c r="K34" s="18">
        <f>IF(K$2&gt;=$D34,$E34*$F34*$D$58,"")</f>
        <v>577.5</v>
      </c>
      <c r="L34" s="18">
        <f>IF(L$2&gt;=$D34,$E34*$F34*$D$58,"")</f>
        <v>577.5</v>
      </c>
      <c r="M34" s="18">
        <f>IF(M$2&gt;=$D34,$E34*$F34*$D$58,"")</f>
        <v>577.5</v>
      </c>
      <c r="N34" s="18">
        <f>IF(N$2&gt;=$D34,$E34*$F34*$D$58,"")</f>
        <v>577.5</v>
      </c>
      <c r="O34" s="18">
        <f>IF(O$2&gt;=$D34,$E34*$F34*$D$58,"")</f>
        <v>577.5</v>
      </c>
      <c r="P34" s="18">
        <f>IF(P$2&gt;=$D34,$E34*$F34*$D$58,"")</f>
        <v>577.5</v>
      </c>
      <c r="Q34" s="18">
        <f>IF(Q$2&gt;=$D34,$E34*$F34*$D$58,"")</f>
        <v>577.5</v>
      </c>
      <c r="R34" s="18">
        <f>IF(R$2&gt;=$D34,$E34*$F34*$D$58,"")</f>
        <v>577.5</v>
      </c>
      <c r="T34" s="18" t="str">
        <f>IF(T$2=$D34,$E34*$D$59*$F34,IF(T$2=($D34+$D$60),$E34*$D$59*$F34,IF(T$2=($D34+($D$60*2)),$E34*$D$59*$F34,"")))</f>
        <v/>
      </c>
      <c r="U34" s="18" t="str">
        <f>IF(U$2=$D34,$E34*$D$59*$F34,IF(U$2=($D34+$D$60),$E34*$D$59*$F34,IF(U$2=($D34+($D$60*2)),$E34*$D$59*$F34,"")))</f>
        <v/>
      </c>
      <c r="V34" s="18">
        <f>IF(V$2=$D34,$E34*$D$59*$F34,IF(V$2=($D34+$D$60),$E34*$D$59*$F34,IF(V$2=($D34+($D$60*2)),$E34*$D$59*$F34,"")))</f>
        <v>385.6875</v>
      </c>
      <c r="W34" s="18" t="str">
        <f>IF(W$2=$D34,$E34*$D$59*$F34,IF(W$2=($D34+$D$60),$E34*$D$59*$F34,IF(W$2=($D34+($D$60*2)),$E34*$D$59*$F34,"")))</f>
        <v/>
      </c>
      <c r="X34" s="18" t="str">
        <f>IF(X$2=$D34,$E34*$D$59*$F34,IF(X$2=($D34+$D$60),$E34*$D$59*$F34,IF(X$2=($D34+($D$60*2)),$E34*$D$59*$F34,"")))</f>
        <v/>
      </c>
      <c r="Y34" s="18" t="str">
        <f>IF(Y$2=$D34,$E34*$D$59*$F34,IF(Y$2=($D34+$D$60),$E34*$D$59*$F34,IF(Y$2=($D34+($D$60*2)),$E34*$D$59*$F34,"")))</f>
        <v/>
      </c>
      <c r="Z34" s="18" t="str">
        <f>IF(Z$2=$D34,$E34*$D$59*$F34,IF(Z$2=($D34+$D$60),$E34*$D$59*$F34,IF(Z$2=($D34+($D$60*2)),$E34*$D$59*$F34,"")))</f>
        <v/>
      </c>
      <c r="AA34" s="18">
        <f>IF(AA$2=$D34,$E34*$D$59*$F34,IF(AA$2=($D34+$D$60),$E34*$D$59*$F34,IF(AA$2=($D34+($D$60*2)),$E34*$D$59*$F34,"")))</f>
        <v>385.6875</v>
      </c>
      <c r="AB34" s="18" t="str">
        <f>IF(AB$2=$D34,$E34*$D$59*$F34,IF(AB$2=($D34+$D$60),$E34*$D$59*$F34,IF(AB$2=($D34+($D$60*2)),$E34*$D$59*$F34,"")))</f>
        <v/>
      </c>
      <c r="AC34" s="18" t="str">
        <f>IF(AC$2=$D34,$E34*$D$59*$F34,IF(AC$2=($D34+$D$60),$E34*$D$59*$F34,IF(AC$2=($D34+($D$60*2)),$E34*$D$59*$F34,"")))</f>
        <v/>
      </c>
      <c r="AD34" s="18" t="str">
        <f>IF(AD$2=$D34,$E34*$D$59*$F34,IF(AD$2=($D34+$D$60),$E34*$D$59*$F34,IF(AD$2=($D34+($D$60*2)),$E34*$D$59*$F34,"")))</f>
        <v/>
      </c>
      <c r="AE34" s="18" t="str">
        <f>IF(AE$2=$D34,$E34*$D$59*$F34,IF(AE$2=($D34+$D$60),$E34*$D$59*$F34,IF(AE$2=($D34+($D$60*2)),$E34*$D$59*$F34,"")))</f>
        <v/>
      </c>
      <c r="AG34" s="119" t="str">
        <f>IF(AG$2=$D34,$E34*$F34,IF(AG$2=($D34+$D$60),$E34*$F34,IF(AG$2=($D34+($D$60*2)),$E34*$F34,"")))</f>
        <v/>
      </c>
      <c r="AH34" s="119" t="str">
        <f>IF(AH$2=$D34,$E34*$F34,IF(AH$2=($D34+$D$60),$E34*$F34,IF(AH$2=($D34+($D$60*2)),$E34*$F34,"")))</f>
        <v/>
      </c>
      <c r="AI34" s="119">
        <f>IF(AI$2=$D34,$E34*$F34,IF(AI$2=($D34+$D$60),$E34*$F34,IF(AI$2=($D34+($D$60*2)),$E34*$F34,"")))</f>
        <v>41.25</v>
      </c>
      <c r="AJ34" s="119" t="str">
        <f>IF(AJ$2=$D34,$E34*$F34,IF(AJ$2=($D34+$D$60),$E34*$F34,IF(AJ$2=($D34+($D$60*2)),$E34*$F34,"")))</f>
        <v/>
      </c>
      <c r="AK34" s="119" t="str">
        <f>IF(AK$2=$D34,$E34*$F34,IF(AK$2=($D34+$D$60),$E34*$F34,IF(AK$2=($D34+($D$60*2)),$E34*$F34,"")))</f>
        <v/>
      </c>
      <c r="AL34" s="119" t="str">
        <f>IF(AL$2=$D34,$E34*$F34,IF(AL$2=($D34+$D$60),$E34*$F34,IF(AL$2=($D34+($D$60*2)),$E34*$F34,"")))</f>
        <v/>
      </c>
      <c r="AM34" s="119" t="str">
        <f>IF(AM$2=$D34,$E34*$F34,IF(AM$2=($D34+$D$60),$E34*$F34,IF(AM$2=($D34+($D$60*2)),$E34*$F34,"")))</f>
        <v/>
      </c>
      <c r="AN34" s="119">
        <f>IF(AN$2=$D34,$E34*$F34,IF(AN$2=($D34+$D$60),$E34*$F34,IF(AN$2=($D34+($D$60*2)),$E34*$F34,"")))</f>
        <v>41.25</v>
      </c>
      <c r="AO34" s="119" t="str">
        <f>IF(AO$2=$D34,$E34*$F34,IF(AO$2=($D34+$D$60),$E34*$F34,IF(AO$2=($D34+($D$60*2)),$E34*$F34,"")))</f>
        <v/>
      </c>
      <c r="AP34" s="119" t="str">
        <f>IF(AP$2=$D34,$E34*$F34,IF(AP$2=($D34+$D$60),$E34*$F34,IF(AP$2=($D34+($D$60*2)),$E34*$F34,"")))</f>
        <v/>
      </c>
      <c r="AQ34" s="119" t="str">
        <f>IF(AQ$2=$D34,$E34*$F34,IF(AQ$2=($D34+$D$60),$E34*$F34,IF(AQ$2=($D34+($D$60*2)),$E34*$F34,"")))</f>
        <v/>
      </c>
      <c r="AR34" s="119" t="str">
        <f>IF(AR$2=$D34,$E34*$F34,IF(AR$2=($D34+$D$60),$E34*$F34,IF(AR$2=($D34+($D$60*2)),$E34*$F34,"")))</f>
        <v/>
      </c>
    </row>
    <row r="35" spans="2:44" ht="30" x14ac:dyDescent="0.2">
      <c r="C35" s="162" t="s">
        <v>141</v>
      </c>
      <c r="D35">
        <v>2022</v>
      </c>
      <c r="E35">
        <v>110</v>
      </c>
      <c r="F35" s="22">
        <v>0.5</v>
      </c>
      <c r="G35" s="18" t="str">
        <f>IF(G$2&gt;=$D35,$E35*$F35*$D$58,"")</f>
        <v/>
      </c>
      <c r="H35" s="18" t="str">
        <f>IF(H$2&gt;=$D35,$E35*$F35*$D$58,"")</f>
        <v/>
      </c>
      <c r="I35" s="18" t="str">
        <f>IF(I$2&gt;=$D35,$E35*$F35*$D$58,"")</f>
        <v/>
      </c>
      <c r="J35" s="18">
        <f>IF(J$2&gt;=$D35,$E35*$F35*$D$58,"")</f>
        <v>770</v>
      </c>
      <c r="K35" s="18">
        <f>IF(K$2&gt;=$D35,$E35*$F35*$D$58,"")</f>
        <v>770</v>
      </c>
      <c r="L35" s="18">
        <f>IF(L$2&gt;=$D35,$E35*$F35*$D$58,"")</f>
        <v>770</v>
      </c>
      <c r="M35" s="18">
        <f>IF(M$2&gt;=$D35,$E35*$F35*$D$58,"")</f>
        <v>770</v>
      </c>
      <c r="N35" s="18">
        <f>IF(N$2&gt;=$D35,$E35*$F35*$D$58,"")</f>
        <v>770</v>
      </c>
      <c r="O35" s="18">
        <f>IF(O$2&gt;=$D35,$E35*$F35*$D$58,"")</f>
        <v>770</v>
      </c>
      <c r="P35" s="18">
        <f>IF(P$2&gt;=$D35,$E35*$F35*$D$58,"")</f>
        <v>770</v>
      </c>
      <c r="Q35" s="18">
        <f>IF(Q$2&gt;=$D35,$E35*$F35*$D$58,"")</f>
        <v>770</v>
      </c>
      <c r="R35" s="18">
        <f>IF(R$2&gt;=$D35,$E35*$F35*$D$58,"")</f>
        <v>770</v>
      </c>
      <c r="T35" s="18" t="str">
        <f>IF(T$2=$D35,$E35*$D$59*$F35,IF(T$2=($D35+$D$60),$E35*$D$59*$F35,IF(T$2=($D35+($D$60*2)),$E35*$D$59*$F35,"")))</f>
        <v/>
      </c>
      <c r="U35" s="18" t="str">
        <f>IF(U$2=$D35,$E35*$D$59*$F35,IF(U$2=($D35+$D$60),$E35*$D$59*$F35,IF(U$2=($D35+($D$60*2)),$E35*$D$59*$F35,"")))</f>
        <v/>
      </c>
      <c r="V35" s="18" t="str">
        <f>IF(V$2=$D35,$E35*$D$59*$F35,IF(V$2=($D35+$D$60),$E35*$D$59*$F35,IF(V$2=($D35+($D$60*2)),$E35*$D$59*$F35,"")))</f>
        <v/>
      </c>
      <c r="W35" s="18">
        <f>IF(W$2=$D35,$E35*$D$59*$F35,IF(W$2=($D35+$D$60),$E35*$D$59*$F35,IF(W$2=($D35+($D$60*2)),$E35*$D$59*$F35,"")))</f>
        <v>514.25</v>
      </c>
      <c r="X35" s="18" t="str">
        <f>IF(X$2=$D35,$E35*$D$59*$F35,IF(X$2=($D35+$D$60),$E35*$D$59*$F35,IF(X$2=($D35+($D$60*2)),$E35*$D$59*$F35,"")))</f>
        <v/>
      </c>
      <c r="Y35" s="18" t="str">
        <f>IF(Y$2=$D35,$E35*$D$59*$F35,IF(Y$2=($D35+$D$60),$E35*$D$59*$F35,IF(Y$2=($D35+($D$60*2)),$E35*$D$59*$F35,"")))</f>
        <v/>
      </c>
      <c r="Z35" s="18" t="str">
        <f>IF(Z$2=$D35,$E35*$D$59*$F35,IF(Z$2=($D35+$D$60),$E35*$D$59*$F35,IF(Z$2=($D35+($D$60*2)),$E35*$D$59*$F35,"")))</f>
        <v/>
      </c>
      <c r="AA35" s="18" t="str">
        <f>IF(AA$2=$D35,$E35*$D$59*$F35,IF(AA$2=($D35+$D$60),$E35*$D$59*$F35,IF(AA$2=($D35+($D$60*2)),$E35*$D$59*$F35,"")))</f>
        <v/>
      </c>
      <c r="AB35" s="18">
        <f>IF(AB$2=$D35,$E35*$D$59*$F35,IF(AB$2=($D35+$D$60),$E35*$D$59*$F35,IF(AB$2=($D35+($D$60*2)),$E35*$D$59*$F35,"")))</f>
        <v>514.25</v>
      </c>
      <c r="AC35" s="18" t="str">
        <f>IF(AC$2=$D35,$E35*$D$59*$F35,IF(AC$2=($D35+$D$60),$E35*$D$59*$F35,IF(AC$2=($D35+($D$60*2)),$E35*$D$59*$F35,"")))</f>
        <v/>
      </c>
      <c r="AD35" s="18" t="str">
        <f>IF(AD$2=$D35,$E35*$D$59*$F35,IF(AD$2=($D35+$D$60),$E35*$D$59*$F35,IF(AD$2=($D35+($D$60*2)),$E35*$D$59*$F35,"")))</f>
        <v/>
      </c>
      <c r="AE35" s="18" t="str">
        <f>IF(AE$2=$D35,$E35*$D$59*$F35,IF(AE$2=($D35+$D$60),$E35*$D$59*$F35,IF(AE$2=($D35+($D$60*2)),$E35*$D$59*$F35,"")))</f>
        <v/>
      </c>
      <c r="AG35" s="119" t="str">
        <f>IF(AG$2=$D35,$E35*$F35,IF(AG$2=($D35+$D$60),$E35*$F35,IF(AG$2=($D35+($D$60*2)),$E35*$F35,"")))</f>
        <v/>
      </c>
      <c r="AH35" s="119" t="str">
        <f>IF(AH$2=$D35,$E35*$F35,IF(AH$2=($D35+$D$60),$E35*$F35,IF(AH$2=($D35+($D$60*2)),$E35*$F35,"")))</f>
        <v/>
      </c>
      <c r="AI35" s="119" t="str">
        <f>IF(AI$2=$D35,$E35*$F35,IF(AI$2=($D35+$D$60),$E35*$F35,IF(AI$2=($D35+($D$60*2)),$E35*$F35,"")))</f>
        <v/>
      </c>
      <c r="AJ35" s="119">
        <f>IF(AJ$2=$D35,$E35*$F35,IF(AJ$2=($D35+$D$60),$E35*$F35,IF(AJ$2=($D35+($D$60*2)),$E35*$F35,"")))</f>
        <v>55</v>
      </c>
      <c r="AK35" s="119" t="str">
        <f>IF(AK$2=$D35,$E35*$F35,IF(AK$2=($D35+$D$60),$E35*$F35,IF(AK$2=($D35+($D$60*2)),$E35*$F35,"")))</f>
        <v/>
      </c>
      <c r="AL35" s="119" t="str">
        <f>IF(AL$2=$D35,$E35*$F35,IF(AL$2=($D35+$D$60),$E35*$F35,IF(AL$2=($D35+($D$60*2)),$E35*$F35,"")))</f>
        <v/>
      </c>
      <c r="AM35" s="119" t="str">
        <f>IF(AM$2=$D35,$E35*$F35,IF(AM$2=($D35+$D$60),$E35*$F35,IF(AM$2=($D35+($D$60*2)),$E35*$F35,"")))</f>
        <v/>
      </c>
      <c r="AN35" s="119" t="str">
        <f>IF(AN$2=$D35,$E35*$F35,IF(AN$2=($D35+$D$60),$E35*$F35,IF(AN$2=($D35+($D$60*2)),$E35*$F35,"")))</f>
        <v/>
      </c>
      <c r="AO35" s="119">
        <f>IF(AO$2=$D35,$E35*$F35,IF(AO$2=($D35+$D$60),$E35*$F35,IF(AO$2=($D35+($D$60*2)),$E35*$F35,"")))</f>
        <v>55</v>
      </c>
      <c r="AP35" s="119" t="str">
        <f>IF(AP$2=$D35,$E35*$F35,IF(AP$2=($D35+$D$60),$E35*$F35,IF(AP$2=($D35+($D$60*2)),$E35*$F35,"")))</f>
        <v/>
      </c>
      <c r="AQ35" s="119" t="str">
        <f>IF(AQ$2=$D35,$E35*$F35,IF(AQ$2=($D35+$D$60),$E35*$F35,IF(AQ$2=($D35+($D$60*2)),$E35*$F35,"")))</f>
        <v/>
      </c>
      <c r="AR35" s="119" t="str">
        <f>IF(AR$2=$D35,$E35*$F35,IF(AR$2=($D35+$D$60),$E35*$F35,IF(AR$2=($D35+($D$60*2)),$E35*$F35,"")))</f>
        <v/>
      </c>
    </row>
    <row r="36" spans="2:44" x14ac:dyDescent="0.2">
      <c r="C36" s="162" t="s">
        <v>142</v>
      </c>
      <c r="D36">
        <v>2021</v>
      </c>
      <c r="E36">
        <v>20</v>
      </c>
      <c r="F36" s="22">
        <v>0.5</v>
      </c>
      <c r="G36" s="18" t="str">
        <f>IF(G$2&gt;=$D36,$E36*$F36*$D$58,"")</f>
        <v/>
      </c>
      <c r="H36" s="18" t="str">
        <f>IF(H$2&gt;=$D36,$E36*$F36*$D$58,"")</f>
        <v/>
      </c>
      <c r="I36" s="18">
        <f>IF(I$2&gt;=$D36,$E36*$F36*$D$58,"")</f>
        <v>140</v>
      </c>
      <c r="J36" s="18">
        <f>IF(J$2&gt;=$D36,$E36*$F36*$D$58,"")</f>
        <v>140</v>
      </c>
      <c r="K36" s="18">
        <f>IF(K$2&gt;=$D36,$E36*$F36*$D$58,"")</f>
        <v>140</v>
      </c>
      <c r="L36" s="18">
        <f>IF(L$2&gt;=$D36,$E36*$F36*$D$58,"")</f>
        <v>140</v>
      </c>
      <c r="M36" s="18">
        <f>IF(M$2&gt;=$D36,$E36*$F36*$D$58,"")</f>
        <v>140</v>
      </c>
      <c r="N36" s="18">
        <f>IF(N$2&gt;=$D36,$E36*$F36*$D$58,"")</f>
        <v>140</v>
      </c>
      <c r="O36" s="18">
        <f>IF(O$2&gt;=$D36,$E36*$F36*$D$58,"")</f>
        <v>140</v>
      </c>
      <c r="P36" s="18">
        <f>IF(P$2&gt;=$D36,$E36*$F36*$D$58,"")</f>
        <v>140</v>
      </c>
      <c r="Q36" s="18">
        <f>IF(Q$2&gt;=$D36,$E36*$F36*$D$58,"")</f>
        <v>140</v>
      </c>
      <c r="R36" s="18">
        <f>IF(R$2&gt;=$D36,$E36*$F36*$D$58,"")</f>
        <v>140</v>
      </c>
      <c r="T36" s="18" t="str">
        <f>IF(T$2=$D36,$E36*$D$59*$F36,IF(T$2=($D36+$D$60),$E36*$D$59*$F36,IF(T$2=($D36+($D$60*2)),$E36*$D$59*$F36,"")))</f>
        <v/>
      </c>
      <c r="U36" s="18" t="str">
        <f>IF(U$2=$D36,$E36*$D$59*$F36,IF(U$2=($D36+$D$60),$E36*$D$59*$F36,IF(U$2=($D36+($D$60*2)),$E36*$D$59*$F36,"")))</f>
        <v/>
      </c>
      <c r="V36" s="18">
        <f>IF(V$2=$D36,$E36*$D$59*$F36,IF(V$2=($D36+$D$60),$E36*$D$59*$F36,IF(V$2=($D36+($D$60*2)),$E36*$D$59*$F36,"")))</f>
        <v>93.5</v>
      </c>
      <c r="W36" s="18" t="str">
        <f>IF(W$2=$D36,$E36*$D$59*$F36,IF(W$2=($D36+$D$60),$E36*$D$59*$F36,IF(W$2=($D36+($D$60*2)),$E36*$D$59*$F36,"")))</f>
        <v/>
      </c>
      <c r="X36" s="18" t="str">
        <f>IF(X$2=$D36,$E36*$D$59*$F36,IF(X$2=($D36+$D$60),$E36*$D$59*$F36,IF(X$2=($D36+($D$60*2)),$E36*$D$59*$F36,"")))</f>
        <v/>
      </c>
      <c r="Y36" s="18" t="str">
        <f>IF(Y$2=$D36,$E36*$D$59*$F36,IF(Y$2=($D36+$D$60),$E36*$D$59*$F36,IF(Y$2=($D36+($D$60*2)),$E36*$D$59*$F36,"")))</f>
        <v/>
      </c>
      <c r="Z36" s="18" t="str">
        <f>IF(Z$2=$D36,$E36*$D$59*$F36,IF(Z$2=($D36+$D$60),$E36*$D$59*$F36,IF(Z$2=($D36+($D$60*2)),$E36*$D$59*$F36,"")))</f>
        <v/>
      </c>
      <c r="AA36" s="18">
        <f>IF(AA$2=$D36,$E36*$D$59*$F36,IF(AA$2=($D36+$D$60),$E36*$D$59*$F36,IF(AA$2=($D36+($D$60*2)),$E36*$D$59*$F36,"")))</f>
        <v>93.5</v>
      </c>
      <c r="AB36" s="18" t="str">
        <f>IF(AB$2=$D36,$E36*$D$59*$F36,IF(AB$2=($D36+$D$60),$E36*$D$59*$F36,IF(AB$2=($D36+($D$60*2)),$E36*$D$59*$F36,"")))</f>
        <v/>
      </c>
      <c r="AC36" s="18" t="str">
        <f>IF(AC$2=$D36,$E36*$D$59*$F36,IF(AC$2=($D36+$D$60),$E36*$D$59*$F36,IF(AC$2=($D36+($D$60*2)),$E36*$D$59*$F36,"")))</f>
        <v/>
      </c>
      <c r="AD36" s="18" t="str">
        <f>IF(AD$2=$D36,$E36*$D$59*$F36,IF(AD$2=($D36+$D$60),$E36*$D$59*$F36,IF(AD$2=($D36+($D$60*2)),$E36*$D$59*$F36,"")))</f>
        <v/>
      </c>
      <c r="AE36" s="18" t="str">
        <f>IF(AE$2=$D36,$E36*$D$59*$F36,IF(AE$2=($D36+$D$60),$E36*$D$59*$F36,IF(AE$2=($D36+($D$60*2)),$E36*$D$59*$F36,"")))</f>
        <v/>
      </c>
      <c r="AG36" s="119" t="str">
        <f>IF(AG$2=$D36,$E36*$F36,IF(AG$2=($D36+$D$60),$E36*$F36,IF(AG$2=($D36+($D$60*2)),$E36*$F36,"")))</f>
        <v/>
      </c>
      <c r="AH36" s="119" t="str">
        <f>IF(AH$2=$D36,$E36*$F36,IF(AH$2=($D36+$D$60),$E36*$F36,IF(AH$2=($D36+($D$60*2)),$E36*$F36,"")))</f>
        <v/>
      </c>
      <c r="AI36" s="119">
        <f>IF(AI$2=$D36,$E36*$F36,IF(AI$2=($D36+$D$60),$E36*$F36,IF(AI$2=($D36+($D$60*2)),$E36*$F36,"")))</f>
        <v>10</v>
      </c>
      <c r="AJ36" s="119" t="str">
        <f>IF(AJ$2=$D36,$E36*$F36,IF(AJ$2=($D36+$D$60),$E36*$F36,IF(AJ$2=($D36+($D$60*2)),$E36*$F36,"")))</f>
        <v/>
      </c>
      <c r="AK36" s="119" t="str">
        <f>IF(AK$2=$D36,$E36*$F36,IF(AK$2=($D36+$D$60),$E36*$F36,IF(AK$2=($D36+($D$60*2)),$E36*$F36,"")))</f>
        <v/>
      </c>
      <c r="AL36" s="119" t="str">
        <f>IF(AL$2=$D36,$E36*$F36,IF(AL$2=($D36+$D$60),$E36*$F36,IF(AL$2=($D36+($D$60*2)),$E36*$F36,"")))</f>
        <v/>
      </c>
      <c r="AM36" s="119" t="str">
        <f>IF(AM$2=$D36,$E36*$F36,IF(AM$2=($D36+$D$60),$E36*$F36,IF(AM$2=($D36+($D$60*2)),$E36*$F36,"")))</f>
        <v/>
      </c>
      <c r="AN36" s="119">
        <f>IF(AN$2=$D36,$E36*$F36,IF(AN$2=($D36+$D$60),$E36*$F36,IF(AN$2=($D36+($D$60*2)),$E36*$F36,"")))</f>
        <v>10</v>
      </c>
      <c r="AO36" s="119" t="str">
        <f>IF(AO$2=$D36,$E36*$F36,IF(AO$2=($D36+$D$60),$E36*$F36,IF(AO$2=($D36+($D$60*2)),$E36*$F36,"")))</f>
        <v/>
      </c>
      <c r="AP36" s="119" t="str">
        <f>IF(AP$2=$D36,$E36*$F36,IF(AP$2=($D36+$D$60),$E36*$F36,IF(AP$2=($D36+($D$60*2)),$E36*$F36,"")))</f>
        <v/>
      </c>
      <c r="AQ36" s="119" t="str">
        <f>IF(AQ$2=$D36,$E36*$F36,IF(AQ$2=($D36+$D$60),$E36*$F36,IF(AQ$2=($D36+($D$60*2)),$E36*$F36,"")))</f>
        <v/>
      </c>
      <c r="AR36" s="119" t="str">
        <f>IF(AR$2=$D36,$E36*$F36,IF(AR$2=($D36+$D$60),$E36*$F36,IF(AR$2=($D36+($D$60*2)),$E36*$F36,"")))</f>
        <v/>
      </c>
    </row>
    <row r="37" spans="2:44" ht="30" x14ac:dyDescent="0.2">
      <c r="C37" s="162" t="s">
        <v>143</v>
      </c>
      <c r="D37">
        <v>2021</v>
      </c>
      <c r="E37">
        <v>75</v>
      </c>
      <c r="F37" s="22">
        <v>0.75</v>
      </c>
      <c r="G37" s="18" t="str">
        <f>IF(G$2&gt;=$D37,$E37*$F37*$D$58,"")</f>
        <v/>
      </c>
      <c r="H37" s="18" t="str">
        <f>IF(H$2&gt;=$D37,$E37*$F37*$D$58,"")</f>
        <v/>
      </c>
      <c r="I37" s="18">
        <f>IF(I$2&gt;=$D37,$E37*$F37*$D$58,"")</f>
        <v>787.5</v>
      </c>
      <c r="J37" s="18">
        <f>IF(J$2&gt;=$D37,$E37*$F37*$D$58,"")</f>
        <v>787.5</v>
      </c>
      <c r="K37" s="18">
        <f>IF(K$2&gt;=$D37,$E37*$F37*$D$58,"")</f>
        <v>787.5</v>
      </c>
      <c r="L37" s="18">
        <f>IF(L$2&gt;=$D37,$E37*$F37*$D$58,"")</f>
        <v>787.5</v>
      </c>
      <c r="M37" s="18">
        <f>IF(M$2&gt;=$D37,$E37*$F37*$D$58,"")</f>
        <v>787.5</v>
      </c>
      <c r="N37" s="18">
        <f>IF(N$2&gt;=$D37,$E37*$F37*$D$58,"")</f>
        <v>787.5</v>
      </c>
      <c r="O37" s="18">
        <f>IF(O$2&gt;=$D37,$E37*$F37*$D$58,"")</f>
        <v>787.5</v>
      </c>
      <c r="P37" s="18">
        <f>IF(P$2&gt;=$D37,$E37*$F37*$D$58,"")</f>
        <v>787.5</v>
      </c>
      <c r="Q37" s="18">
        <f>IF(Q$2&gt;=$D37,$E37*$F37*$D$58,"")</f>
        <v>787.5</v>
      </c>
      <c r="R37" s="18">
        <f>IF(R$2&gt;=$D37,$E37*$F37*$D$58,"")</f>
        <v>787.5</v>
      </c>
      <c r="T37" s="18" t="str">
        <f>IF(T$2=$D37,$E37*$D$59*$F37,IF(T$2=($D37+$D$60),$E37*$D$59*$F37,IF(T$2=($D37+($D$60*2)),$E37*$D$59*$F37,"")))</f>
        <v/>
      </c>
      <c r="U37" s="18" t="str">
        <f>IF(U$2=$D37,$E37*$D$59*$F37,IF(U$2=($D37+$D$60),$E37*$D$59*$F37,IF(U$2=($D37+($D$60*2)),$E37*$D$59*$F37,"")))</f>
        <v/>
      </c>
      <c r="V37" s="18">
        <f>IF(V$2=$D37,$E37*$D$59*$F37,IF(V$2=($D37+$D$60),$E37*$D$59*$F37,IF(V$2=($D37+($D$60*2)),$E37*$D$59*$F37,"")))</f>
        <v>525.9375</v>
      </c>
      <c r="W37" s="18" t="str">
        <f>IF(W$2=$D37,$E37*$D$59*$F37,IF(W$2=($D37+$D$60),$E37*$D$59*$F37,IF(W$2=($D37+($D$60*2)),$E37*$D$59*$F37,"")))</f>
        <v/>
      </c>
      <c r="X37" s="18" t="str">
        <f>IF(X$2=$D37,$E37*$D$59*$F37,IF(X$2=($D37+$D$60),$E37*$D$59*$F37,IF(X$2=($D37+($D$60*2)),$E37*$D$59*$F37,"")))</f>
        <v/>
      </c>
      <c r="Y37" s="18" t="str">
        <f>IF(Y$2=$D37,$E37*$D$59*$F37,IF(Y$2=($D37+$D$60),$E37*$D$59*$F37,IF(Y$2=($D37+($D$60*2)),$E37*$D$59*$F37,"")))</f>
        <v/>
      </c>
      <c r="Z37" s="18" t="str">
        <f>IF(Z$2=$D37,$E37*$D$59*$F37,IF(Z$2=($D37+$D$60),$E37*$D$59*$F37,IF(Z$2=($D37+($D$60*2)),$E37*$D$59*$F37,"")))</f>
        <v/>
      </c>
      <c r="AA37" s="18">
        <f>IF(AA$2=$D37,$E37*$D$59*$F37,IF(AA$2=($D37+$D$60),$E37*$D$59*$F37,IF(AA$2=($D37+($D$60*2)),$E37*$D$59*$F37,"")))</f>
        <v>525.9375</v>
      </c>
      <c r="AB37" s="18" t="str">
        <f>IF(AB$2=$D37,$E37*$D$59*$F37,IF(AB$2=($D37+$D$60),$E37*$D$59*$F37,IF(AB$2=($D37+($D$60*2)),$E37*$D$59*$F37,"")))</f>
        <v/>
      </c>
      <c r="AC37" s="18" t="str">
        <f>IF(AC$2=$D37,$E37*$D$59*$F37,IF(AC$2=($D37+$D$60),$E37*$D$59*$F37,IF(AC$2=($D37+($D$60*2)),$E37*$D$59*$F37,"")))</f>
        <v/>
      </c>
      <c r="AD37" s="18" t="str">
        <f>IF(AD$2=$D37,$E37*$D$59*$F37,IF(AD$2=($D37+$D$60),$E37*$D$59*$F37,IF(AD$2=($D37+($D$60*2)),$E37*$D$59*$F37,"")))</f>
        <v/>
      </c>
      <c r="AE37" s="18" t="str">
        <f>IF(AE$2=$D37,$E37*$D$59*$F37,IF(AE$2=($D37+$D$60),$E37*$D$59*$F37,IF(AE$2=($D37+($D$60*2)),$E37*$D$59*$F37,"")))</f>
        <v/>
      </c>
      <c r="AG37" s="119" t="str">
        <f>IF(AG$2=$D37,$E37*$F37,IF(AG$2=($D37+$D$60),$E37*$F37,IF(AG$2=($D37+($D$60*2)),$E37*$F37,"")))</f>
        <v/>
      </c>
      <c r="AH37" s="119" t="str">
        <f>IF(AH$2=$D37,$E37*$F37,IF(AH$2=($D37+$D$60),$E37*$F37,IF(AH$2=($D37+($D$60*2)),$E37*$F37,"")))</f>
        <v/>
      </c>
      <c r="AI37" s="119">
        <f>IF(AI$2=$D37,$E37*$F37,IF(AI$2=($D37+$D$60),$E37*$F37,IF(AI$2=($D37+($D$60*2)),$E37*$F37,"")))</f>
        <v>56.25</v>
      </c>
      <c r="AJ37" s="119" t="str">
        <f>IF(AJ$2=$D37,$E37*$F37,IF(AJ$2=($D37+$D$60),$E37*$F37,IF(AJ$2=($D37+($D$60*2)),$E37*$F37,"")))</f>
        <v/>
      </c>
      <c r="AK37" s="119" t="str">
        <f>IF(AK$2=$D37,$E37*$F37,IF(AK$2=($D37+$D$60),$E37*$F37,IF(AK$2=($D37+($D$60*2)),$E37*$F37,"")))</f>
        <v/>
      </c>
      <c r="AL37" s="119" t="str">
        <f>IF(AL$2=$D37,$E37*$F37,IF(AL$2=($D37+$D$60),$E37*$F37,IF(AL$2=($D37+($D$60*2)),$E37*$F37,"")))</f>
        <v/>
      </c>
      <c r="AM37" s="119" t="str">
        <f>IF(AM$2=$D37,$E37*$F37,IF(AM$2=($D37+$D$60),$E37*$F37,IF(AM$2=($D37+($D$60*2)),$E37*$F37,"")))</f>
        <v/>
      </c>
      <c r="AN37" s="119">
        <f>IF(AN$2=$D37,$E37*$F37,IF(AN$2=($D37+$D$60),$E37*$F37,IF(AN$2=($D37+($D$60*2)),$E37*$F37,"")))</f>
        <v>56.25</v>
      </c>
      <c r="AO37" s="119" t="str">
        <f>IF(AO$2=$D37,$E37*$F37,IF(AO$2=($D37+$D$60),$E37*$F37,IF(AO$2=($D37+($D$60*2)),$E37*$F37,"")))</f>
        <v/>
      </c>
      <c r="AP37" s="119" t="str">
        <f>IF(AP$2=$D37,$E37*$F37,IF(AP$2=($D37+$D$60),$E37*$F37,IF(AP$2=($D37+($D$60*2)),$E37*$F37,"")))</f>
        <v/>
      </c>
      <c r="AQ37" s="119" t="str">
        <f>IF(AQ$2=$D37,$E37*$F37,IF(AQ$2=($D37+$D$60),$E37*$F37,IF(AQ$2=($D37+($D$60*2)),$E37*$F37,"")))</f>
        <v/>
      </c>
      <c r="AR37" s="119" t="str">
        <f>IF(AR$2=$D37,$E37*$F37,IF(AR$2=($D37+$D$60),$E37*$F37,IF(AR$2=($D37+($D$60*2)),$E37*$F37,"")))</f>
        <v/>
      </c>
    </row>
    <row r="38" spans="2:44" x14ac:dyDescent="0.2">
      <c r="C38" s="163" t="s">
        <v>144</v>
      </c>
      <c r="D38">
        <v>2021</v>
      </c>
      <c r="E38">
        <v>20</v>
      </c>
      <c r="F38" s="22">
        <v>0.5</v>
      </c>
      <c r="G38" s="18" t="str">
        <f>IF(G$2&gt;=$D38,$E38*$F38*$D$58,"")</f>
        <v/>
      </c>
      <c r="H38" s="18" t="str">
        <f>IF(H$2&gt;=$D38,$E38*$F38*$D$58,"")</f>
        <v/>
      </c>
      <c r="I38" s="18">
        <f>IF(I$2&gt;=$D38,$E38*$F38*$D$58,"")</f>
        <v>140</v>
      </c>
      <c r="J38" s="18">
        <f>IF(J$2&gt;=$D38,$E38*$F38*$D$58,"")</f>
        <v>140</v>
      </c>
      <c r="K38" s="18">
        <f>IF(K$2&gt;=$D38,$E38*$F38*$D$58,"")</f>
        <v>140</v>
      </c>
      <c r="L38" s="18">
        <f>IF(L$2&gt;=$D38,$E38*$F38*$D$58,"")</f>
        <v>140</v>
      </c>
      <c r="M38" s="18">
        <f>IF(M$2&gt;=$D38,$E38*$F38*$D$58,"")</f>
        <v>140</v>
      </c>
      <c r="N38" s="18">
        <f>IF(N$2&gt;=$D38,$E38*$F38*$D$58,"")</f>
        <v>140</v>
      </c>
      <c r="O38" s="18">
        <f>IF(O$2&gt;=$D38,$E38*$F38*$D$58,"")</f>
        <v>140</v>
      </c>
      <c r="P38" s="18">
        <f>IF(P$2&gt;=$D38,$E38*$F38*$D$58,"")</f>
        <v>140</v>
      </c>
      <c r="Q38" s="18">
        <f>IF(Q$2&gt;=$D38,$E38*$F38*$D$58,"")</f>
        <v>140</v>
      </c>
      <c r="R38" s="18">
        <f>IF(R$2&gt;=$D38,$E38*$F38*$D$58,"")</f>
        <v>140</v>
      </c>
      <c r="T38" s="18" t="str">
        <f>IF(T$2=$D38,$E38*$D$59*$F38,IF(T$2=($D38+$D$60),$E38*$D$59*$F38,IF(T$2=($D38+($D$60*2)),$E38*$D$59*$F38,"")))</f>
        <v/>
      </c>
      <c r="U38" s="18" t="str">
        <f>IF(U$2=$D38,$E38*$D$59*$F38,IF(U$2=($D38+$D$60),$E38*$D$59*$F38,IF(U$2=($D38+($D$60*2)),$E38*$D$59*$F38,"")))</f>
        <v/>
      </c>
      <c r="V38" s="18">
        <f>IF(V$2=$D38,$E38*$D$59*$F38,IF(V$2=($D38+$D$60),$E38*$D$59*$F38,IF(V$2=($D38+($D$60*2)),$E38*$D$59*$F38,"")))</f>
        <v>93.5</v>
      </c>
      <c r="W38" s="18" t="str">
        <f>IF(W$2=$D38,$E38*$D$59*$F38,IF(W$2=($D38+$D$60),$E38*$D$59*$F38,IF(W$2=($D38+($D$60*2)),$E38*$D$59*$F38,"")))</f>
        <v/>
      </c>
      <c r="X38" s="18" t="str">
        <f>IF(X$2=$D38,$E38*$D$59*$F38,IF(X$2=($D38+$D$60),$E38*$D$59*$F38,IF(X$2=($D38+($D$60*2)),$E38*$D$59*$F38,"")))</f>
        <v/>
      </c>
      <c r="Y38" s="18" t="str">
        <f>IF(Y$2=$D38,$E38*$D$59*$F38,IF(Y$2=($D38+$D$60),$E38*$D$59*$F38,IF(Y$2=($D38+($D$60*2)),$E38*$D$59*$F38,"")))</f>
        <v/>
      </c>
      <c r="Z38" s="18" t="str">
        <f>IF(Z$2=$D38,$E38*$D$59*$F38,IF(Z$2=($D38+$D$60),$E38*$D$59*$F38,IF(Z$2=($D38+($D$60*2)),$E38*$D$59*$F38,"")))</f>
        <v/>
      </c>
      <c r="AA38" s="18">
        <f>IF(AA$2=$D38,$E38*$D$59*$F38,IF(AA$2=($D38+$D$60),$E38*$D$59*$F38,IF(AA$2=($D38+($D$60*2)),$E38*$D$59*$F38,"")))</f>
        <v>93.5</v>
      </c>
      <c r="AB38" s="18" t="str">
        <f>IF(AB$2=$D38,$E38*$D$59*$F38,IF(AB$2=($D38+$D$60),$E38*$D$59*$F38,IF(AB$2=($D38+($D$60*2)),$E38*$D$59*$F38,"")))</f>
        <v/>
      </c>
      <c r="AC38" s="18" t="str">
        <f>IF(AC$2=$D38,$E38*$D$59*$F38,IF(AC$2=($D38+$D$60),$E38*$D$59*$F38,IF(AC$2=($D38+($D$60*2)),$E38*$D$59*$F38,"")))</f>
        <v/>
      </c>
      <c r="AD38" s="18" t="str">
        <f>IF(AD$2=$D38,$E38*$D$59*$F38,IF(AD$2=($D38+$D$60),$E38*$D$59*$F38,IF(AD$2=($D38+($D$60*2)),$E38*$D$59*$F38,"")))</f>
        <v/>
      </c>
      <c r="AE38" s="18" t="str">
        <f>IF(AE$2=$D38,$E38*$D$59*$F38,IF(AE$2=($D38+$D$60),$E38*$D$59*$F38,IF(AE$2=($D38+($D$60*2)),$E38*$D$59*$F38,"")))</f>
        <v/>
      </c>
      <c r="AG38" s="119" t="str">
        <f>IF(AG$2=$D38,$E38*$F38,IF(AG$2=($D38+$D$60),$E38*$F38,IF(AG$2=($D38+($D$60*2)),$E38*$F38,"")))</f>
        <v/>
      </c>
      <c r="AH38" s="119" t="str">
        <f>IF(AH$2=$D38,$E38*$F38,IF(AH$2=($D38+$D$60),$E38*$F38,IF(AH$2=($D38+($D$60*2)),$E38*$F38,"")))</f>
        <v/>
      </c>
      <c r="AI38" s="119">
        <f>IF(AI$2=$D38,$E38*$F38,IF(AI$2=($D38+$D$60),$E38*$F38,IF(AI$2=($D38+($D$60*2)),$E38*$F38,"")))</f>
        <v>10</v>
      </c>
      <c r="AJ38" s="119" t="str">
        <f>IF(AJ$2=$D38,$E38*$F38,IF(AJ$2=($D38+$D$60),$E38*$F38,IF(AJ$2=($D38+($D$60*2)),$E38*$F38,"")))</f>
        <v/>
      </c>
      <c r="AK38" s="119" t="str">
        <f>IF(AK$2=$D38,$E38*$F38,IF(AK$2=($D38+$D$60),$E38*$F38,IF(AK$2=($D38+($D$60*2)),$E38*$F38,"")))</f>
        <v/>
      </c>
      <c r="AL38" s="119" t="str">
        <f>IF(AL$2=$D38,$E38*$F38,IF(AL$2=($D38+$D$60),$E38*$F38,IF(AL$2=($D38+($D$60*2)),$E38*$F38,"")))</f>
        <v/>
      </c>
      <c r="AM38" s="119" t="str">
        <f>IF(AM$2=$D38,$E38*$F38,IF(AM$2=($D38+$D$60),$E38*$F38,IF(AM$2=($D38+($D$60*2)),$E38*$F38,"")))</f>
        <v/>
      </c>
      <c r="AN38" s="119">
        <f>IF(AN$2=$D38,$E38*$F38,IF(AN$2=($D38+$D$60),$E38*$F38,IF(AN$2=($D38+($D$60*2)),$E38*$F38,"")))</f>
        <v>10</v>
      </c>
      <c r="AO38" s="119" t="str">
        <f>IF(AO$2=$D38,$E38*$F38,IF(AO$2=($D38+$D$60),$E38*$F38,IF(AO$2=($D38+($D$60*2)),$E38*$F38,"")))</f>
        <v/>
      </c>
      <c r="AP38" s="119" t="str">
        <f>IF(AP$2=$D38,$E38*$F38,IF(AP$2=($D38+$D$60),$E38*$F38,IF(AP$2=($D38+($D$60*2)),$E38*$F38,"")))</f>
        <v/>
      </c>
      <c r="AQ38" s="119" t="str">
        <f>IF(AQ$2=$D38,$E38*$F38,IF(AQ$2=($D38+$D$60),$E38*$F38,IF(AQ$2=($D38+($D$60*2)),$E38*$F38,"")))</f>
        <v/>
      </c>
      <c r="AR38" s="119" t="str">
        <f>IF(AR$2=$D38,$E38*$F38,IF(AR$2=($D38+$D$60),$E38*$F38,IF(AR$2=($D38+($D$60*2)),$E38*$F38,"")))</f>
        <v/>
      </c>
    </row>
    <row r="39" spans="2:44" x14ac:dyDescent="0.2">
      <c r="C39" s="163" t="s">
        <v>145</v>
      </c>
      <c r="D39">
        <v>2021</v>
      </c>
      <c r="E39">
        <v>75</v>
      </c>
      <c r="F39" s="22">
        <v>0.75</v>
      </c>
      <c r="G39" s="18" t="str">
        <f>IF(G$2&gt;=$D39,$E39*$F39*$D$58,"")</f>
        <v/>
      </c>
      <c r="H39" s="18" t="str">
        <f>IF(H$2&gt;=$D39,$E39*$F39*$D$58,"")</f>
        <v/>
      </c>
      <c r="I39" s="18">
        <f>IF(I$2&gt;=$D39,$E39*$F39*$D$58,"")</f>
        <v>787.5</v>
      </c>
      <c r="J39" s="18">
        <f>IF(J$2&gt;=$D39,$E39*$F39*$D$58,"")</f>
        <v>787.5</v>
      </c>
      <c r="K39" s="18">
        <f>IF(K$2&gt;=$D39,$E39*$F39*$D$58,"")</f>
        <v>787.5</v>
      </c>
      <c r="L39" s="18">
        <f>IF(L$2&gt;=$D39,$E39*$F39*$D$58,"")</f>
        <v>787.5</v>
      </c>
      <c r="M39" s="18">
        <f>IF(M$2&gt;=$D39,$E39*$F39*$D$58,"")</f>
        <v>787.5</v>
      </c>
      <c r="N39" s="18">
        <f>IF(N$2&gt;=$D39,$E39*$F39*$D$58,"")</f>
        <v>787.5</v>
      </c>
      <c r="O39" s="18">
        <f>IF(O$2&gt;=$D39,$E39*$F39*$D$58,"")</f>
        <v>787.5</v>
      </c>
      <c r="P39" s="18">
        <f>IF(P$2&gt;=$D39,$E39*$F39*$D$58,"")</f>
        <v>787.5</v>
      </c>
      <c r="Q39" s="18">
        <f>IF(Q$2&gt;=$D39,$E39*$F39*$D$58,"")</f>
        <v>787.5</v>
      </c>
      <c r="R39" s="18">
        <f>IF(R$2&gt;=$D39,$E39*$F39*$D$58,"")</f>
        <v>787.5</v>
      </c>
      <c r="T39" s="18" t="str">
        <f>IF(T$2=$D39,$E39*$D$59*$F39,IF(T$2=($D39+$D$60),$E39*$D$59*$F39,IF(T$2=($D39+($D$60*2)),$E39*$D$59*$F39,"")))</f>
        <v/>
      </c>
      <c r="U39" s="18" t="str">
        <f>IF(U$2=$D39,$E39*$D$59*$F39,IF(U$2=($D39+$D$60),$E39*$D$59*$F39,IF(U$2=($D39+($D$60*2)),$E39*$D$59*$F39,"")))</f>
        <v/>
      </c>
      <c r="V39" s="18">
        <f>IF(V$2=$D39,$E39*$D$59*$F39,IF(V$2=($D39+$D$60),$E39*$D$59*$F39,IF(V$2=($D39+($D$60*2)),$E39*$D$59*$F39,"")))</f>
        <v>525.9375</v>
      </c>
      <c r="W39" s="18" t="str">
        <f>IF(W$2=$D39,$E39*$D$59*$F39,IF(W$2=($D39+$D$60),$E39*$D$59*$F39,IF(W$2=($D39+($D$60*2)),$E39*$D$59*$F39,"")))</f>
        <v/>
      </c>
      <c r="X39" s="18" t="str">
        <f>IF(X$2=$D39,$E39*$D$59*$F39,IF(X$2=($D39+$D$60),$E39*$D$59*$F39,IF(X$2=($D39+($D$60*2)),$E39*$D$59*$F39,"")))</f>
        <v/>
      </c>
      <c r="Y39" s="18" t="str">
        <f>IF(Y$2=$D39,$E39*$D$59*$F39,IF(Y$2=($D39+$D$60),$E39*$D$59*$F39,IF(Y$2=($D39+($D$60*2)),$E39*$D$59*$F39,"")))</f>
        <v/>
      </c>
      <c r="Z39" s="18" t="str">
        <f>IF(Z$2=$D39,$E39*$D$59*$F39,IF(Z$2=($D39+$D$60),$E39*$D$59*$F39,IF(Z$2=($D39+($D$60*2)),$E39*$D$59*$F39,"")))</f>
        <v/>
      </c>
      <c r="AA39" s="18">
        <f>IF(AA$2=$D39,$E39*$D$59*$F39,IF(AA$2=($D39+$D$60),$E39*$D$59*$F39,IF(AA$2=($D39+($D$60*2)),$E39*$D$59*$F39,"")))</f>
        <v>525.9375</v>
      </c>
      <c r="AB39" s="18" t="str">
        <f>IF(AB$2=$D39,$E39*$D$59*$F39,IF(AB$2=($D39+$D$60),$E39*$D$59*$F39,IF(AB$2=($D39+($D$60*2)),$E39*$D$59*$F39,"")))</f>
        <v/>
      </c>
      <c r="AC39" s="18" t="str">
        <f>IF(AC$2=$D39,$E39*$D$59*$F39,IF(AC$2=($D39+$D$60),$E39*$D$59*$F39,IF(AC$2=($D39+($D$60*2)),$E39*$D$59*$F39,"")))</f>
        <v/>
      </c>
      <c r="AD39" s="18" t="str">
        <f>IF(AD$2=$D39,$E39*$D$59*$F39,IF(AD$2=($D39+$D$60),$E39*$D$59*$F39,IF(AD$2=($D39+($D$60*2)),$E39*$D$59*$F39,"")))</f>
        <v/>
      </c>
      <c r="AE39" s="18" t="str">
        <f>IF(AE$2=$D39,$E39*$D$59*$F39,IF(AE$2=($D39+$D$60),$E39*$D$59*$F39,IF(AE$2=($D39+($D$60*2)),$E39*$D$59*$F39,"")))</f>
        <v/>
      </c>
      <c r="AG39" s="119" t="str">
        <f>IF(AG$2=$D39,$E39*$F39,IF(AG$2=($D39+$D$60),$E39*$F39,IF(AG$2=($D39+($D$60*2)),$E39*$F39,"")))</f>
        <v/>
      </c>
      <c r="AH39" s="119" t="str">
        <f>IF(AH$2=$D39,$E39*$F39,IF(AH$2=($D39+$D$60),$E39*$F39,IF(AH$2=($D39+($D$60*2)),$E39*$F39,"")))</f>
        <v/>
      </c>
      <c r="AI39" s="119">
        <f>IF(AI$2=$D39,$E39*$F39,IF(AI$2=($D39+$D$60),$E39*$F39,IF(AI$2=($D39+($D$60*2)),$E39*$F39,"")))</f>
        <v>56.25</v>
      </c>
      <c r="AJ39" s="119" t="str">
        <f>IF(AJ$2=$D39,$E39*$F39,IF(AJ$2=($D39+$D$60),$E39*$F39,IF(AJ$2=($D39+($D$60*2)),$E39*$F39,"")))</f>
        <v/>
      </c>
      <c r="AK39" s="119" t="str">
        <f>IF(AK$2=$D39,$E39*$F39,IF(AK$2=($D39+$D$60),$E39*$F39,IF(AK$2=($D39+($D$60*2)),$E39*$F39,"")))</f>
        <v/>
      </c>
      <c r="AL39" s="119" t="str">
        <f>IF(AL$2=$D39,$E39*$F39,IF(AL$2=($D39+$D$60),$E39*$F39,IF(AL$2=($D39+($D$60*2)),$E39*$F39,"")))</f>
        <v/>
      </c>
      <c r="AM39" s="119" t="str">
        <f>IF(AM$2=$D39,$E39*$F39,IF(AM$2=($D39+$D$60),$E39*$F39,IF(AM$2=($D39+($D$60*2)),$E39*$F39,"")))</f>
        <v/>
      </c>
      <c r="AN39" s="119">
        <f>IF(AN$2=$D39,$E39*$F39,IF(AN$2=($D39+$D$60),$E39*$F39,IF(AN$2=($D39+($D$60*2)),$E39*$F39,"")))</f>
        <v>56.25</v>
      </c>
      <c r="AO39" s="119" t="str">
        <f>IF(AO$2=$D39,$E39*$F39,IF(AO$2=($D39+$D$60),$E39*$F39,IF(AO$2=($D39+($D$60*2)),$E39*$F39,"")))</f>
        <v/>
      </c>
      <c r="AP39" s="119" t="str">
        <f>IF(AP$2=$D39,$E39*$F39,IF(AP$2=($D39+$D$60),$E39*$F39,IF(AP$2=($D39+($D$60*2)),$E39*$F39,"")))</f>
        <v/>
      </c>
      <c r="AQ39" s="119" t="str">
        <f>IF(AQ$2=$D39,$E39*$F39,IF(AQ$2=($D39+$D$60),$E39*$F39,IF(AQ$2=($D39+($D$60*2)),$E39*$F39,"")))</f>
        <v/>
      </c>
      <c r="AR39" s="119" t="str">
        <f>IF(AR$2=$D39,$E39*$F39,IF(AR$2=($D39+$D$60),$E39*$F39,IF(AR$2=($D39+($D$60*2)),$E39*$F39,"")))</f>
        <v/>
      </c>
    </row>
    <row r="40" spans="2:44" x14ac:dyDescent="0.2">
      <c r="C40" s="163" t="s">
        <v>146</v>
      </c>
      <c r="D40">
        <v>2022</v>
      </c>
      <c r="E40">
        <v>150</v>
      </c>
      <c r="F40" s="22">
        <v>0.6</v>
      </c>
      <c r="G40" s="18" t="str">
        <f>IF(G$2&gt;=$D40,$E40*$F40*$D$58,"")</f>
        <v/>
      </c>
      <c r="H40" s="18" t="str">
        <f>IF(H$2&gt;=$D40,$E40*$F40*$D$58,"")</f>
        <v/>
      </c>
      <c r="I40" s="18" t="str">
        <f>IF(I$2&gt;=$D40,$E40*$F40*$D$58,"")</f>
        <v/>
      </c>
      <c r="J40" s="18">
        <f>IF(J$2&gt;=$D40,$E40*$F40*$D$58,"")</f>
        <v>1260</v>
      </c>
      <c r="K40" s="18">
        <f>IF(K$2&gt;=$D40,$E40*$F40*$D$58,"")</f>
        <v>1260</v>
      </c>
      <c r="L40" s="18">
        <f>IF(L$2&gt;=$D40,$E40*$F40*$D$58,"")</f>
        <v>1260</v>
      </c>
      <c r="M40" s="18">
        <f>IF(M$2&gt;=$D40,$E40*$F40*$D$58,"")</f>
        <v>1260</v>
      </c>
      <c r="N40" s="18">
        <f>IF(N$2&gt;=$D40,$E40*$F40*$D$58,"")</f>
        <v>1260</v>
      </c>
      <c r="O40" s="18">
        <f>IF(O$2&gt;=$D40,$E40*$F40*$D$58,"")</f>
        <v>1260</v>
      </c>
      <c r="P40" s="18">
        <f>IF(P$2&gt;=$D40,$E40*$F40*$D$58,"")</f>
        <v>1260</v>
      </c>
      <c r="Q40" s="18">
        <f>IF(Q$2&gt;=$D40,$E40*$F40*$D$58,"")</f>
        <v>1260</v>
      </c>
      <c r="R40" s="18">
        <f>IF(R$2&gt;=$D40,$E40*$F40*$D$58,"")</f>
        <v>1260</v>
      </c>
      <c r="T40" s="18" t="str">
        <f>IF(T$2=$D40,$E40*$D$59*$F40,IF(T$2=($D40+$D$60),$E40*$D$59*$F40,IF(T$2=($D40+($D$60*2)),$E40*$D$59*$F40,"")))</f>
        <v/>
      </c>
      <c r="U40" s="18" t="str">
        <f>IF(U$2=$D40,$E40*$D$59*$F40,IF(U$2=($D40+$D$60),$E40*$D$59*$F40,IF(U$2=($D40+($D$60*2)),$E40*$D$59*$F40,"")))</f>
        <v/>
      </c>
      <c r="V40" s="18" t="str">
        <f>IF(V$2=$D40,$E40*$D$59*$F40,IF(V$2=($D40+$D$60),$E40*$D$59*$F40,IF(V$2=($D40+($D$60*2)),$E40*$D$59*$F40,"")))</f>
        <v/>
      </c>
      <c r="W40" s="18">
        <f>IF(W$2=$D40,$E40*$D$59*$F40,IF(W$2=($D40+$D$60),$E40*$D$59*$F40,IF(W$2=($D40+($D$60*2)),$E40*$D$59*$F40,"")))</f>
        <v>841.5</v>
      </c>
      <c r="X40" s="18" t="str">
        <f>IF(X$2=$D40,$E40*$D$59*$F40,IF(X$2=($D40+$D$60),$E40*$D$59*$F40,IF(X$2=($D40+($D$60*2)),$E40*$D$59*$F40,"")))</f>
        <v/>
      </c>
      <c r="Y40" s="18" t="str">
        <f>IF(Y$2=$D40,$E40*$D$59*$F40,IF(Y$2=($D40+$D$60),$E40*$D$59*$F40,IF(Y$2=($D40+($D$60*2)),$E40*$D$59*$F40,"")))</f>
        <v/>
      </c>
      <c r="Z40" s="18" t="str">
        <f>IF(Z$2=$D40,$E40*$D$59*$F40,IF(Z$2=($D40+$D$60),$E40*$D$59*$F40,IF(Z$2=($D40+($D$60*2)),$E40*$D$59*$F40,"")))</f>
        <v/>
      </c>
      <c r="AA40" s="18" t="str">
        <f>IF(AA$2=$D40,$E40*$D$59*$F40,IF(AA$2=($D40+$D$60),$E40*$D$59*$F40,IF(AA$2=($D40+($D$60*2)),$E40*$D$59*$F40,"")))</f>
        <v/>
      </c>
      <c r="AB40" s="18">
        <f>IF(AB$2=$D40,$E40*$D$59*$F40,IF(AB$2=($D40+$D$60),$E40*$D$59*$F40,IF(AB$2=($D40+($D$60*2)),$E40*$D$59*$F40,"")))</f>
        <v>841.5</v>
      </c>
      <c r="AC40" s="18" t="str">
        <f>IF(AC$2=$D40,$E40*$D$59*$F40,IF(AC$2=($D40+$D$60),$E40*$D$59*$F40,IF(AC$2=($D40+($D$60*2)),$E40*$D$59*$F40,"")))</f>
        <v/>
      </c>
      <c r="AD40" s="18" t="str">
        <f>IF(AD$2=$D40,$E40*$D$59*$F40,IF(AD$2=($D40+$D$60),$E40*$D$59*$F40,IF(AD$2=($D40+($D$60*2)),$E40*$D$59*$F40,"")))</f>
        <v/>
      </c>
      <c r="AE40" s="18" t="str">
        <f>IF(AE$2=$D40,$E40*$D$59*$F40,IF(AE$2=($D40+$D$60),$E40*$D$59*$F40,IF(AE$2=($D40+($D$60*2)),$E40*$D$59*$F40,"")))</f>
        <v/>
      </c>
      <c r="AG40" s="119" t="str">
        <f>IF(AG$2=$D40,$E40*$F40,IF(AG$2=($D40+$D$60),$E40*$F40,IF(AG$2=($D40+($D$60*2)),$E40*$F40,"")))</f>
        <v/>
      </c>
      <c r="AH40" s="119" t="str">
        <f>IF(AH$2=$D40,$E40*$F40,IF(AH$2=($D40+$D$60),$E40*$F40,IF(AH$2=($D40+($D$60*2)),$E40*$F40,"")))</f>
        <v/>
      </c>
      <c r="AI40" s="119" t="str">
        <f>IF(AI$2=$D40,$E40*$F40,IF(AI$2=($D40+$D$60),$E40*$F40,IF(AI$2=($D40+($D$60*2)),$E40*$F40,"")))</f>
        <v/>
      </c>
      <c r="AJ40" s="119">
        <f>IF(AJ$2=$D40,$E40*$F40,IF(AJ$2=($D40+$D$60),$E40*$F40,IF(AJ$2=($D40+($D$60*2)),$E40*$F40,"")))</f>
        <v>90</v>
      </c>
      <c r="AK40" s="119" t="str">
        <f>IF(AK$2=$D40,$E40*$F40,IF(AK$2=($D40+$D$60),$E40*$F40,IF(AK$2=($D40+($D$60*2)),$E40*$F40,"")))</f>
        <v/>
      </c>
      <c r="AL40" s="119" t="str">
        <f>IF(AL$2=$D40,$E40*$F40,IF(AL$2=($D40+$D$60),$E40*$F40,IF(AL$2=($D40+($D$60*2)),$E40*$F40,"")))</f>
        <v/>
      </c>
      <c r="AM40" s="119" t="str">
        <f>IF(AM$2=$D40,$E40*$F40,IF(AM$2=($D40+$D$60),$E40*$F40,IF(AM$2=($D40+($D$60*2)),$E40*$F40,"")))</f>
        <v/>
      </c>
      <c r="AN40" s="119" t="str">
        <f>IF(AN$2=$D40,$E40*$F40,IF(AN$2=($D40+$D$60),$E40*$F40,IF(AN$2=($D40+($D$60*2)),$E40*$F40,"")))</f>
        <v/>
      </c>
      <c r="AO40" s="119">
        <f>IF(AO$2=$D40,$E40*$F40,IF(AO$2=($D40+$D$60),$E40*$F40,IF(AO$2=($D40+($D$60*2)),$E40*$F40,"")))</f>
        <v>90</v>
      </c>
      <c r="AP40" s="119" t="str">
        <f>IF(AP$2=$D40,$E40*$F40,IF(AP$2=($D40+$D$60),$E40*$F40,IF(AP$2=($D40+($D$60*2)),$E40*$F40,"")))</f>
        <v/>
      </c>
      <c r="AQ40" s="119" t="str">
        <f>IF(AQ$2=$D40,$E40*$F40,IF(AQ$2=($D40+$D$60),$E40*$F40,IF(AQ$2=($D40+($D$60*2)),$E40*$F40,"")))</f>
        <v/>
      </c>
      <c r="AR40" s="119" t="str">
        <f>IF(AR$2=$D40,$E40*$F40,IF(AR$2=($D40+$D$60),$E40*$F40,IF(AR$2=($D40+($D$60*2)),$E40*$F40,"")))</f>
        <v/>
      </c>
    </row>
    <row r="41" spans="2:44" x14ac:dyDescent="0.2">
      <c r="C41" s="86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T41" s="18" t="str">
        <f>IF(T$2=$D41,$E41*$D$59*$F41,IF(T$2=($D41+$D$60),$E41*$D$59*$F41,IF(T$2=($D41+($D$60*2)),$E41*$D$59*$F41,"")))</f>
        <v/>
      </c>
      <c r="U41" s="18" t="str">
        <f>IF(U$2=$D41,$E41*$D$59*$F41,IF(U$2=($D41+$D$60),$E41*$D$59*$F41,IF(U$2=($D41+($D$60*2)),$E41*$D$59*$F41,"")))</f>
        <v/>
      </c>
      <c r="V41" s="18" t="str">
        <f>IF(V$2=$D41,$E41*$D$59*$F41,IF(V$2=($D41+$D$60),$E41*$D$59*$F41,IF(V$2=($D41+($D$60*2)),$E41*$D$59*$F41,"")))</f>
        <v/>
      </c>
      <c r="W41" s="18" t="str">
        <f>IF(W$2=$D41,$E41*$D$59*$F41,IF(W$2=($D41+$D$60),$E41*$D$59*$F41,IF(W$2=($D41+($D$60*2)),$E41*$D$59*$F41,"")))</f>
        <v/>
      </c>
      <c r="X41" s="18" t="str">
        <f>IF(X$2=$D41,$E41*$D$59*$F41,IF(X$2=($D41+$D$60),$E41*$D$59*$F41,IF(X$2=($D41+($D$60*2)),$E41*$D$59*$F41,"")))</f>
        <v/>
      </c>
      <c r="Y41" s="18" t="str">
        <f>IF(Y$2=$D41,$E41*$D$59*$F41,IF(Y$2=($D41+$D$60),$E41*$D$59*$F41,IF(Y$2=($D41+($D$60*2)),$E41*$D$59*$F41,"")))</f>
        <v/>
      </c>
      <c r="Z41" s="18" t="str">
        <f>IF(Z$2=$D41,$E41*$D$59*$F41,IF(Z$2=($D41+$D$60),$E41*$D$59*$F41,IF(Z$2=($D41+($D$60*2)),$E41*$D$59*$F41,"")))</f>
        <v/>
      </c>
      <c r="AA41" s="18" t="str">
        <f>IF(AA$2=$D41,$E41*$D$59*$F41,IF(AA$2=($D41+$D$60),$E41*$D$59*$F41,IF(AA$2=($D41+($D$60*2)),$E41*$D$59*$F41,"")))</f>
        <v/>
      </c>
      <c r="AB41" s="18" t="str">
        <f>IF(AB$2=$D41,$E41*$D$59*$F41,IF(AB$2=($D41+$D$60),$E41*$D$59*$F41,IF(AB$2=($D41+($D$60*2)),$E41*$D$59*$F41,"")))</f>
        <v/>
      </c>
      <c r="AC41" s="18" t="str">
        <f>IF(AC$2=$D41,$E41*$D$59*$F41,IF(AC$2=($D41+$D$60),$E41*$D$59*$F41,IF(AC$2=($D41+($D$60*2)),$E41*$D$59*$F41,"")))</f>
        <v/>
      </c>
      <c r="AD41" s="18" t="str">
        <f>IF(AD$2=$D41,$E41*$D$59*$F41,IF(AD$2=($D41+$D$60),$E41*$D$59*$F41,IF(AD$2=($D41+($D$60*2)),$E41*$D$59*$F41,"")))</f>
        <v/>
      </c>
      <c r="AE41" s="18" t="str">
        <f>IF(AE$2=$D41,$E41*$D$59*$F41,IF(AE$2=($D41+$D$60),$E41*$D$59*$F41,IF(AE$2=($D41+($D$60*2)),$E41*$D$59*$F41,"")))</f>
        <v/>
      </c>
      <c r="AG41" s="119" t="str">
        <f>IF(AG$2=$D41,$E41*$F41,IF(AG$2=($D41+$D$60),$E41*$F41,IF(AG$2=($D41+($D$60*2)),$E41*$F41,"")))</f>
        <v/>
      </c>
      <c r="AH41" s="119" t="str">
        <f>IF(AH$2=$D41,$E41*$F41,IF(AH$2=($D41+$D$60),$E41*$F41,IF(AH$2=($D41+($D$60*2)),$E41*$F41,"")))</f>
        <v/>
      </c>
      <c r="AI41" s="119" t="str">
        <f>IF(AI$2=$D41,$E41*$F41,IF(AI$2=($D41+$D$60),$E41*$F41,IF(AI$2=($D41+($D$60*2)),$E41*$F41,"")))</f>
        <v/>
      </c>
      <c r="AJ41" s="119" t="str">
        <f>IF(AJ$2=$D41,$E41*$F41,IF(AJ$2=($D41+$D$60),$E41*$F41,IF(AJ$2=($D41+($D$60*2)),$E41*$F41,"")))</f>
        <v/>
      </c>
      <c r="AK41" s="119" t="str">
        <f>IF(AK$2=$D41,$E41*$F41,IF(AK$2=($D41+$D$60),$E41*$F41,IF(AK$2=($D41+($D$60*2)),$E41*$F41,"")))</f>
        <v/>
      </c>
      <c r="AL41" s="119" t="str">
        <f>IF(AL$2=$D41,$E41*$F41,IF(AL$2=($D41+$D$60),$E41*$F41,IF(AL$2=($D41+($D$60*2)),$E41*$F41,"")))</f>
        <v/>
      </c>
      <c r="AM41" s="119" t="str">
        <f>IF(AM$2=$D41,$E41*$F41,IF(AM$2=($D41+$D$60),$E41*$F41,IF(AM$2=($D41+($D$60*2)),$E41*$F41,"")))</f>
        <v/>
      </c>
      <c r="AN41" s="119" t="str">
        <f>IF(AN$2=$D41,$E41*$F41,IF(AN$2=($D41+$D$60),$E41*$F41,IF(AN$2=($D41+($D$60*2)),$E41*$F41,"")))</f>
        <v/>
      </c>
      <c r="AO41" s="119" t="str">
        <f>IF(AO$2=$D41,$E41*$F41,IF(AO$2=($D41+$D$60),$E41*$F41,IF(AO$2=($D41+($D$60*2)),$E41*$F41,"")))</f>
        <v/>
      </c>
      <c r="AP41" s="119" t="str">
        <f>IF(AP$2=$D41,$E41*$F41,IF(AP$2=($D41+$D$60),$E41*$F41,IF(AP$2=($D41+($D$60*2)),$E41*$F41,"")))</f>
        <v/>
      </c>
      <c r="AQ41" s="119" t="str">
        <f>IF(AQ$2=$D41,$E41*$F41,IF(AQ$2=($D41+$D$60),$E41*$F41,IF(AQ$2=($D41+($D$60*2)),$E41*$F41,"")))</f>
        <v/>
      </c>
      <c r="AR41" s="119" t="str">
        <f>IF(AR$2=$D41,$E41*$F41,IF(AR$2=($D41+$D$60),$E41*$F41,IF(AR$2=($D41+($D$60*2)),$E41*$F41,"")))</f>
        <v/>
      </c>
    </row>
    <row r="42" spans="2:44" ht="17" thickBot="1" x14ac:dyDescent="0.25">
      <c r="F42" s="22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18" t="str">
        <f>IF(T$2=$D42,$E42*$D$59*$F42,IF(T$2=($D42+$D$60),$E42*$D$59*$F42,IF(T$2=($D42+($D$60*2)),$E42*$D$59*$F42,"")))</f>
        <v/>
      </c>
      <c r="U42" s="18" t="str">
        <f>IF(U$2=$D42,$E42*$D$59*$F42,IF(U$2=($D42+$D$60),$E42*$D$59*$F42,IF(U$2=($D42+($D$60*2)),$E42*$D$59*$F42,"")))</f>
        <v/>
      </c>
      <c r="V42" s="18" t="str">
        <f>IF(V$2=$D42,$E42*$D$59*$F42,IF(V$2=($D42+$D$60),$E42*$D$59*$F42,IF(V$2=($D42+($D$60*2)),$E42*$D$59*$F42,"")))</f>
        <v/>
      </c>
      <c r="W42" s="18" t="str">
        <f>IF(W$2=$D42,$E42*$D$59*$F42,IF(W$2=($D42+$D$60),$E42*$D$59*$F42,IF(W$2=($D42+($D$60*2)),$E42*$D$59*$F42,"")))</f>
        <v/>
      </c>
      <c r="X42" s="18" t="str">
        <f>IF(X$2=$D42,$E42*$D$59*$F42,IF(X$2=($D42+$D$60),$E42*$D$59*$F42,IF(X$2=($D42+($D$60*2)),$E42*$D$59*$F42,"")))</f>
        <v/>
      </c>
      <c r="Y42" s="18" t="str">
        <f>IF(Y$2=$D42,$E42*$D$59*$F42,IF(Y$2=($D42+$D$60),$E42*$D$59*$F42,IF(Y$2=($D42+($D$60*2)),$E42*$D$59*$F42,"")))</f>
        <v/>
      </c>
      <c r="Z42" s="18" t="str">
        <f>IF(Z$2=$D42,$E42*$D$59*$F42,IF(Z$2=($D42+$D$60),$E42*$D$59*$F42,IF(Z$2=($D42+($D$60*2)),$E42*$D$59*$F42,"")))</f>
        <v/>
      </c>
      <c r="AA42" s="18" t="str">
        <f>IF(AA$2=$D42,$E42*$D$59*$F42,IF(AA$2=($D42+$D$60),$E42*$D$59*$F42,IF(AA$2=($D42+($D$60*2)),$E42*$D$59*$F42,"")))</f>
        <v/>
      </c>
      <c r="AB42" s="18" t="str">
        <f>IF(AB$2=$D42,$E42*$D$59*$F42,IF(AB$2=($D42+$D$60),$E42*$D$59*$F42,IF(AB$2=($D42+($D$60*2)),$E42*$D$59*$F42,"")))</f>
        <v/>
      </c>
      <c r="AC42" s="18" t="str">
        <f>IF(AC$2=$D42,$E42*$D$59*$F42,IF(AC$2=($D42+$D$60),$E42*$D$59*$F42,IF(AC$2=($D42+($D$60*2)),$E42*$D$59*$F42,"")))</f>
        <v/>
      </c>
      <c r="AD42" s="18" t="str">
        <f>IF(AD$2=$D42,$E42*$D$59*$F42,IF(AD$2=($D42+$D$60),$E42*$D$59*$F42,IF(AD$2=($D42+($D$60*2)),$E42*$D$59*$F42,"")))</f>
        <v/>
      </c>
      <c r="AE42" s="18" t="str">
        <f>IF(AE$2=$D42,$E42*$D$59*$F42,IF(AE$2=($D42+$D$60),$E42*$D$59*$F42,IF(AE$2=($D42+($D$60*2)),$E42*$D$59*$F42,"")))</f>
        <v/>
      </c>
      <c r="AG42" s="119" t="str">
        <f>IF(AG$2=$D42,$E42*$F42,IF(AG$2=($D42+$D$60),$E42*$F42,IF(AG$2=($D42+($D$60*2)),$E42*$F42,"")))</f>
        <v/>
      </c>
      <c r="AH42" s="119" t="str">
        <f>IF(AH$2=$D42,$E42*$F42,IF(AH$2=($D42+$D$60),$E42*$F42,IF(AH$2=($D42+($D$60*2)),$E42*$F42,"")))</f>
        <v/>
      </c>
      <c r="AI42" s="119" t="str">
        <f>IF(AI$2=$D42,$E42*$F42,IF(AI$2=($D42+$D$60),$E42*$F42,IF(AI$2=($D42+($D$60*2)),$E42*$F42,"")))</f>
        <v/>
      </c>
      <c r="AJ42" s="119" t="str">
        <f>IF(AJ$2=$D42,$E42*$F42,IF(AJ$2=($D42+$D$60),$E42*$F42,IF(AJ$2=($D42+($D$60*2)),$E42*$F42,"")))</f>
        <v/>
      </c>
      <c r="AK42" s="119" t="str">
        <f>IF(AK$2=$D42,$E42*$F42,IF(AK$2=($D42+$D$60),$E42*$F42,IF(AK$2=($D42+($D$60*2)),$E42*$F42,"")))</f>
        <v/>
      </c>
      <c r="AL42" s="119" t="str">
        <f>IF(AL$2=$D42,$E42*$F42,IF(AL$2=($D42+$D$60),$E42*$F42,IF(AL$2=($D42+($D$60*2)),$E42*$F42,"")))</f>
        <v/>
      </c>
      <c r="AM42" s="119" t="str">
        <f>IF(AM$2=$D42,$E42*$F42,IF(AM$2=($D42+$D$60),$E42*$F42,IF(AM$2=($D42+($D$60*2)),$E42*$F42,"")))</f>
        <v/>
      </c>
      <c r="AN42" s="119" t="str">
        <f>IF(AN$2=$D42,$E42*$F42,IF(AN$2=($D42+$D$60),$E42*$F42,IF(AN$2=($D42+($D$60*2)),$E42*$F42,"")))</f>
        <v/>
      </c>
      <c r="AO42" s="119" t="str">
        <f>IF(AO$2=$D42,$E42*$F42,IF(AO$2=($D42+$D$60),$E42*$F42,IF(AO$2=($D42+($D$60*2)),$E42*$F42,"")))</f>
        <v/>
      </c>
      <c r="AP42" s="119" t="str">
        <f>IF(AP$2=$D42,$E42*$F42,IF(AP$2=($D42+$D$60),$E42*$F42,IF(AP$2=($D42+($D$60*2)),$E42*$F42,"")))</f>
        <v/>
      </c>
      <c r="AQ42" s="119" t="str">
        <f>IF(AQ$2=$D42,$E42*$F42,IF(AQ$2=($D42+$D$60),$E42*$F42,IF(AQ$2=($D42+($D$60*2)),$E42*$F42,"")))</f>
        <v/>
      </c>
      <c r="AR42" s="119" t="str">
        <f>IF(AR$2=$D42,$E42*$F42,IF(AR$2=($D42+$D$60),$E42*$F42,IF(AR$2=($D42+($D$60*2)),$E42*$F42,"")))</f>
        <v/>
      </c>
    </row>
    <row r="43" spans="2:44" s="19" customFormat="1" ht="17" thickBot="1" x14ac:dyDescent="0.25">
      <c r="B43" s="26" t="s">
        <v>50</v>
      </c>
      <c r="C43" s="27"/>
      <c r="D43" s="27"/>
      <c r="E43" s="27"/>
      <c r="F43" s="28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4"/>
      <c r="T43" s="18" t="str">
        <f>IF(T$2=$D43,$E43*$D$59*$F43,IF(T$2=($D43+$D$60),$E43*$D$59*$F43,IF(T$2=($D43+($D$60*2)),$E43*$D$59*$F43,"")))</f>
        <v/>
      </c>
      <c r="U43" s="18" t="str">
        <f>IF(U$2=$D43,$E43*$D$59*$F43,IF(U$2=($D43+$D$60),$E43*$D$59*$F43,IF(U$2=($D43+($D$60*2)),$E43*$D$59*$F43,"")))</f>
        <v/>
      </c>
      <c r="V43" s="18" t="str">
        <f>IF(V$2=$D43,$E43*$D$59*$F43,IF(V$2=($D43+$D$60),$E43*$D$59*$F43,IF(V$2=($D43+($D$60*2)),$E43*$D$59*$F43,"")))</f>
        <v/>
      </c>
      <c r="W43" s="18" t="str">
        <f>IF(W$2=$D43,$E43*$D$59*$F43,IF(W$2=($D43+$D$60),$E43*$D$59*$F43,IF(W$2=($D43+($D$60*2)),$E43*$D$59*$F43,"")))</f>
        <v/>
      </c>
      <c r="X43" s="18" t="str">
        <f>IF(X$2=$D43,$E43*$D$59*$F43,IF(X$2=($D43+$D$60),$E43*$D$59*$F43,IF(X$2=($D43+($D$60*2)),$E43*$D$59*$F43,"")))</f>
        <v/>
      </c>
      <c r="Y43" s="18" t="str">
        <f>IF(Y$2=$D43,$E43*$D$59*$F43,IF(Y$2=($D43+$D$60),$E43*$D$59*$F43,IF(Y$2=($D43+($D$60*2)),$E43*$D$59*$F43,"")))</f>
        <v/>
      </c>
      <c r="Z43" s="18" t="str">
        <f>IF(Z$2=$D43,$E43*$D$59*$F43,IF(Z$2=($D43+$D$60),$E43*$D$59*$F43,IF(Z$2=($D43+($D$60*2)),$E43*$D$59*$F43,"")))</f>
        <v/>
      </c>
      <c r="AA43" s="18" t="str">
        <f>IF(AA$2=$D43,$E43*$D$59*$F43,IF(AA$2=($D43+$D$60),$E43*$D$59*$F43,IF(AA$2=($D43+($D$60*2)),$E43*$D$59*$F43,"")))</f>
        <v/>
      </c>
      <c r="AB43" s="18" t="str">
        <f>IF(AB$2=$D43,$E43*$D$59*$F43,IF(AB$2=($D43+$D$60),$E43*$D$59*$F43,IF(AB$2=($D43+($D$60*2)),$E43*$D$59*$F43,"")))</f>
        <v/>
      </c>
      <c r="AC43" s="18" t="str">
        <f>IF(AC$2=$D43,$E43*$D$59*$F43,IF(AC$2=($D43+$D$60),$E43*$D$59*$F43,IF(AC$2=($D43+($D$60*2)),$E43*$D$59*$F43,"")))</f>
        <v/>
      </c>
      <c r="AD43" s="18" t="str">
        <f>IF(AD$2=$D43,$E43*$D$59*$F43,IF(AD$2=($D43+$D$60),$E43*$D$59*$F43,IF(AD$2=($D43+($D$60*2)),$E43*$D$59*$F43,"")))</f>
        <v/>
      </c>
      <c r="AE43" s="18" t="str">
        <f>IF(AE$2=$D43,$E43*$D$59*$F43,IF(AE$2=($D43+$D$60),$E43*$D$59*$F43,IF(AE$2=($D43+($D$60*2)),$E43*$D$59*$F43,"")))</f>
        <v/>
      </c>
      <c r="AF43" s="121"/>
      <c r="AG43" s="119" t="str">
        <f>IF(AG$2=$D43,$E43*$F43,IF(AG$2=($D43+$D$60),$E43*$F43,IF(AG$2=($D43+($D$60*2)),$E43*$F43,"")))</f>
        <v/>
      </c>
      <c r="AH43" s="119" t="str">
        <f>IF(AH$2=$D43,$E43*$F43,IF(AH$2=($D43+$D$60),$E43*$F43,IF(AH$2=($D43+($D$60*2)),$E43*$F43,"")))</f>
        <v/>
      </c>
      <c r="AI43" s="119" t="str">
        <f>IF(AI$2=$D43,$E43*$F43,IF(AI$2=($D43+$D$60),$E43*$F43,IF(AI$2=($D43+($D$60*2)),$E43*$F43,"")))</f>
        <v/>
      </c>
      <c r="AJ43" s="119" t="str">
        <f>IF(AJ$2=$D43,$E43*$F43,IF(AJ$2=($D43+$D$60),$E43*$F43,IF(AJ$2=($D43+($D$60*2)),$E43*$F43,"")))</f>
        <v/>
      </c>
      <c r="AK43" s="119" t="str">
        <f>IF(AK$2=$D43,$E43*$F43,IF(AK$2=($D43+$D$60),$E43*$F43,IF(AK$2=($D43+($D$60*2)),$E43*$F43,"")))</f>
        <v/>
      </c>
      <c r="AL43" s="119" t="str">
        <f>IF(AL$2=$D43,$E43*$F43,IF(AL$2=($D43+$D$60),$E43*$F43,IF(AL$2=($D43+($D$60*2)),$E43*$F43,"")))</f>
        <v/>
      </c>
      <c r="AM43" s="119" t="str">
        <f>IF(AM$2=$D43,$E43*$F43,IF(AM$2=($D43+$D$60),$E43*$F43,IF(AM$2=($D43+($D$60*2)),$E43*$F43,"")))</f>
        <v/>
      </c>
      <c r="AN43" s="119" t="str">
        <f>IF(AN$2=$D43,$E43*$F43,IF(AN$2=($D43+$D$60),$E43*$F43,IF(AN$2=($D43+($D$60*2)),$E43*$F43,"")))</f>
        <v/>
      </c>
      <c r="AO43" s="119" t="str">
        <f>IF(AO$2=$D43,$E43*$F43,IF(AO$2=($D43+$D$60),$E43*$F43,IF(AO$2=($D43+($D$60*2)),$E43*$F43,"")))</f>
        <v/>
      </c>
      <c r="AP43" s="119" t="str">
        <f>IF(AP$2=$D43,$E43*$F43,IF(AP$2=($D43+$D$60),$E43*$F43,IF(AP$2=($D43+($D$60*2)),$E43*$F43,"")))</f>
        <v/>
      </c>
      <c r="AQ43" s="119" t="str">
        <f>IF(AQ$2=$D43,$E43*$F43,IF(AQ$2=($D43+$D$60),$E43*$F43,IF(AQ$2=($D43+($D$60*2)),$E43*$F43,"")))</f>
        <v/>
      </c>
      <c r="AR43" s="119" t="str">
        <f>IF(AR$2=$D43,$E43*$F43,IF(AR$2=($D43+$D$60),$E43*$F43,IF(AR$2=($D43+($D$60*2)),$E43*$F43,"")))</f>
        <v/>
      </c>
    </row>
    <row r="44" spans="2:44" x14ac:dyDescent="0.2">
      <c r="C44" t="s">
        <v>58</v>
      </c>
      <c r="D44">
        <v>2022</v>
      </c>
      <c r="E44">
        <v>100</v>
      </c>
      <c r="F44" s="22">
        <v>0.65</v>
      </c>
      <c r="G44" s="18" t="str">
        <f>IF(G$2&gt;=$D44,$E44*$F44*$D$58,"")</f>
        <v/>
      </c>
      <c r="H44" s="18" t="str">
        <f>IF(H$2&gt;=$D44,$E44*$F44*$D$58,"")</f>
        <v/>
      </c>
      <c r="I44" s="18" t="str">
        <f>IF(I$2&gt;=$D44,$E44*$F44*$D$58,"")</f>
        <v/>
      </c>
      <c r="J44" s="18">
        <f>IF(J$2&gt;=$D44,$E44*$F44*$D$58,"")</f>
        <v>910</v>
      </c>
      <c r="K44" s="18">
        <f>IF(K$2&gt;=$D44,$E44*$F44*$D$58,"")</f>
        <v>910</v>
      </c>
      <c r="L44" s="18">
        <f>IF(L$2&gt;=$D44,$E44*$F44*$D$58,"")</f>
        <v>910</v>
      </c>
      <c r="M44" s="18">
        <f>IF(M$2&gt;=$D44,$E44*$F44*$D$58,"")</f>
        <v>910</v>
      </c>
      <c r="N44" s="18">
        <f>IF(N$2&gt;=$D44,$E44*$F44*$D$58,"")</f>
        <v>910</v>
      </c>
      <c r="O44" s="18">
        <f>IF(O$2&gt;=$D44,$E44*$F44*$D$58,"")</f>
        <v>910</v>
      </c>
      <c r="P44" s="18">
        <f>IF(P$2&gt;=$D44,$E44*$F44*$D$58,"")</f>
        <v>910</v>
      </c>
      <c r="Q44" s="18">
        <f>IF(Q$2&gt;=$D44,$E44*$F44*$D$58,"")</f>
        <v>910</v>
      </c>
      <c r="R44" s="18">
        <f>IF(R$2&gt;=$D44,$E44*$F44*$D$58,"")</f>
        <v>910</v>
      </c>
      <c r="S44" t="s">
        <v>61</v>
      </c>
      <c r="T44" s="18" t="str">
        <f>IF(T$2=$D44,$E44*$D$59*$F44,IF(T$2=($D44+$D$60),$E44*$D$59*$F44,IF(T$2=($D44+($D$60*2)),$E44*$D$59*$F44,"")))</f>
        <v/>
      </c>
      <c r="U44" s="18" t="str">
        <f>IF(U$2=$D44,$E44*$D$59*$F44,IF(U$2=($D44+$D$60),$E44*$D$59*$F44,IF(U$2=($D44+($D$60*2)),$E44*$D$59*$F44,"")))</f>
        <v/>
      </c>
      <c r="V44" s="18" t="str">
        <f>IF(V$2=$D44,$E44*$D$59*$F44,IF(V$2=($D44+$D$60),$E44*$D$59*$F44,IF(V$2=($D44+($D$60*2)),$E44*$D$59*$F44,"")))</f>
        <v/>
      </c>
      <c r="W44" s="18">
        <f>IF(W$2=$D44,$E44*$D$59*$F44,IF(W$2=($D44+$D$60),$E44*$D$59*$F44,IF(W$2=($D44+($D$60*2)),$E44*$D$59*$F44,"")))</f>
        <v>607.75</v>
      </c>
      <c r="X44" s="18" t="str">
        <f>IF(X$2=$D44,$E44*$D$59*$F44,IF(X$2=($D44+$D$60),$E44*$D$59*$F44,IF(X$2=($D44+($D$60*2)),$E44*$D$59*$F44,"")))</f>
        <v/>
      </c>
      <c r="Y44" s="18" t="str">
        <f>IF(Y$2=$D44,$E44*$D$59*$F44,IF(Y$2=($D44+$D$60),$E44*$D$59*$F44,IF(Y$2=($D44+($D$60*2)),$E44*$D$59*$F44,"")))</f>
        <v/>
      </c>
      <c r="Z44" s="18" t="str">
        <f>IF(Z$2=$D44,$E44*$D$59*$F44,IF(Z$2=($D44+$D$60),$E44*$D$59*$F44,IF(Z$2=($D44+($D$60*2)),$E44*$D$59*$F44,"")))</f>
        <v/>
      </c>
      <c r="AA44" s="18" t="str">
        <f>IF(AA$2=$D44,$E44*$D$59*$F44,IF(AA$2=($D44+$D$60),$E44*$D$59*$F44,IF(AA$2=($D44+($D$60*2)),$E44*$D$59*$F44,"")))</f>
        <v/>
      </c>
      <c r="AB44" s="18">
        <f>IF(AB$2=$D44,$E44*$D$59*$F44,IF(AB$2=($D44+$D$60),$E44*$D$59*$F44,IF(AB$2=($D44+($D$60*2)),$E44*$D$59*$F44,"")))</f>
        <v>607.75</v>
      </c>
      <c r="AC44" s="18" t="str">
        <f>IF(AC$2=$D44,$E44*$D$59*$F44,IF(AC$2=($D44+$D$60),$E44*$D$59*$F44,IF(AC$2=($D44+($D$60*2)),$E44*$D$59*$F44,"")))</f>
        <v/>
      </c>
      <c r="AD44" s="18" t="str">
        <f>IF(AD$2=$D44,$E44*$D$59*$F44,IF(AD$2=($D44+$D$60),$E44*$D$59*$F44,IF(AD$2=($D44+($D$60*2)),$E44*$D$59*$F44,"")))</f>
        <v/>
      </c>
      <c r="AE44" s="18" t="str">
        <f>IF(AE$2=$D44,$E44*$D$59*$F44,IF(AE$2=($D44+$D$60),$E44*$D$59*$F44,IF(AE$2=($D44+($D$60*2)),$E44*$D$59*$F44,"")))</f>
        <v/>
      </c>
      <c r="AG44" s="119" t="str">
        <f>IF(AG$2=$D44,$E44*$F44,IF(AG$2=($D44+$D$60),$E44*$F44,IF(AG$2=($D44+($D$60*2)),$E44*$F44,"")))</f>
        <v/>
      </c>
      <c r="AH44" s="119" t="str">
        <f>IF(AH$2=$D44,$E44*$F44,IF(AH$2=($D44+$D$60),$E44*$F44,IF(AH$2=($D44+($D$60*2)),$E44*$F44,"")))</f>
        <v/>
      </c>
      <c r="AI44" s="119" t="str">
        <f>IF(AI$2=$D44,$E44*$F44,IF(AI$2=($D44+$D$60),$E44*$F44,IF(AI$2=($D44+($D$60*2)),$E44*$F44,"")))</f>
        <v/>
      </c>
      <c r="AJ44" s="119">
        <f>IF(AJ$2=$D44,$E44*$F44,IF(AJ$2=($D44+$D$60),$E44*$F44,IF(AJ$2=($D44+($D$60*2)),$E44*$F44,"")))</f>
        <v>65</v>
      </c>
      <c r="AK44" s="119" t="str">
        <f>IF(AK$2=$D44,$E44*$F44,IF(AK$2=($D44+$D$60),$E44*$F44,IF(AK$2=($D44+($D$60*2)),$E44*$F44,"")))</f>
        <v/>
      </c>
      <c r="AL44" s="119" t="str">
        <f>IF(AL$2=$D44,$E44*$F44,IF(AL$2=($D44+$D$60),$E44*$F44,IF(AL$2=($D44+($D$60*2)),$E44*$F44,"")))</f>
        <v/>
      </c>
      <c r="AM44" s="119" t="str">
        <f>IF(AM$2=$D44,$E44*$F44,IF(AM$2=($D44+$D$60),$E44*$F44,IF(AM$2=($D44+($D$60*2)),$E44*$F44,"")))</f>
        <v/>
      </c>
      <c r="AN44" s="119" t="str">
        <f>IF(AN$2=$D44,$E44*$F44,IF(AN$2=($D44+$D$60),$E44*$F44,IF(AN$2=($D44+($D$60*2)),$E44*$F44,"")))</f>
        <v/>
      </c>
      <c r="AO44" s="119">
        <f>IF(AO$2=$D44,$E44*$F44,IF(AO$2=($D44+$D$60),$E44*$F44,IF(AO$2=($D44+($D$60*2)),$E44*$F44,"")))</f>
        <v>65</v>
      </c>
      <c r="AP44" s="119" t="str">
        <f>IF(AP$2=$D44,$E44*$F44,IF(AP$2=($D44+$D$60),$E44*$F44,IF(AP$2=($D44+($D$60*2)),$E44*$F44,"")))</f>
        <v/>
      </c>
      <c r="AQ44" s="119" t="str">
        <f>IF(AQ$2=$D44,$E44*$F44,IF(AQ$2=($D44+$D$60),$E44*$F44,IF(AQ$2=($D44+($D$60*2)),$E44*$F44,"")))</f>
        <v/>
      </c>
      <c r="AR44" s="119" t="str">
        <f>IF(AR$2=$D44,$E44*$F44,IF(AR$2=($D44+$D$60),$E44*$F44,IF(AR$2=($D44+($D$60*2)),$E44*$F44,"")))</f>
        <v/>
      </c>
    </row>
    <row r="45" spans="2:44" x14ac:dyDescent="0.2">
      <c r="C45" t="s">
        <v>59</v>
      </c>
      <c r="D45">
        <v>2022</v>
      </c>
      <c r="E45">
        <v>100</v>
      </c>
      <c r="F45" s="22">
        <v>0.65</v>
      </c>
      <c r="G45" s="18" t="str">
        <f>IF(G$2&gt;=$D45,$E45*$F45*$D$58,"")</f>
        <v/>
      </c>
      <c r="H45" s="18" t="str">
        <f>IF(H$2&gt;=$D45,$E45*$F45*$D$58,"")</f>
        <v/>
      </c>
      <c r="I45" s="18" t="str">
        <f>IF(I$2&gt;=$D45,$E45*$F45*$D$58,"")</f>
        <v/>
      </c>
      <c r="J45" s="18">
        <f>IF(J$2&gt;=$D45,$E45*$F45*$D$58,"")</f>
        <v>910</v>
      </c>
      <c r="K45" s="18">
        <f>IF(K$2&gt;=$D45,$E45*$F45*$D$58,"")</f>
        <v>910</v>
      </c>
      <c r="L45" s="18">
        <f>IF(L$2&gt;=$D45,$E45*$F45*$D$58,"")</f>
        <v>910</v>
      </c>
      <c r="M45" s="18">
        <f>IF(M$2&gt;=$D45,$E45*$F45*$D$58,"")</f>
        <v>910</v>
      </c>
      <c r="N45" s="18">
        <f>IF(N$2&gt;=$D45,$E45*$F45*$D$58,"")</f>
        <v>910</v>
      </c>
      <c r="O45" s="18">
        <f>IF(O$2&gt;=$D45,$E45*$F45*$D$58,"")</f>
        <v>910</v>
      </c>
      <c r="P45" s="18">
        <f>IF(P$2&gt;=$D45,$E45*$F45*$D$58,"")</f>
        <v>910</v>
      </c>
      <c r="Q45" s="18">
        <f>IF(Q$2&gt;=$D45,$E45*$F45*$D$58,"")</f>
        <v>910</v>
      </c>
      <c r="R45" s="18">
        <f>IF(R$2&gt;=$D45,$E45*$F45*$D$58,"")</f>
        <v>910</v>
      </c>
      <c r="S45" t="s">
        <v>60</v>
      </c>
      <c r="T45" s="18" t="str">
        <f>IF(T$2=$D45,$E45*$D$59*$F45,IF(T$2=($D45+$D$60),$E45*$D$59*$F45,IF(T$2=($D45+($D$60*2)),$E45*$D$59*$F45,"")))</f>
        <v/>
      </c>
      <c r="U45" s="18" t="str">
        <f>IF(U$2=$D45,$E45*$D$59*$F45,IF(U$2=($D45+$D$60),$E45*$D$59*$F45,IF(U$2=($D45+($D$60*2)),$E45*$D$59*$F45,"")))</f>
        <v/>
      </c>
      <c r="V45" s="18" t="str">
        <f>IF(V$2=$D45,$E45*$D$59*$F45,IF(V$2=($D45+$D$60),$E45*$D$59*$F45,IF(V$2=($D45+($D$60*2)),$E45*$D$59*$F45,"")))</f>
        <v/>
      </c>
      <c r="W45" s="18">
        <f>IF(W$2=$D45,$E45*$D$59*$F45,IF(W$2=($D45+$D$60),$E45*$D$59*$F45,IF(W$2=($D45+($D$60*2)),$E45*$D$59*$F45,"")))</f>
        <v>607.75</v>
      </c>
      <c r="X45" s="18" t="str">
        <f>IF(X$2=$D45,$E45*$D$59*$F45,IF(X$2=($D45+$D$60),$E45*$D$59*$F45,IF(X$2=($D45+($D$60*2)),$E45*$D$59*$F45,"")))</f>
        <v/>
      </c>
      <c r="Y45" s="18" t="str">
        <f>IF(Y$2=$D45,$E45*$D$59*$F45,IF(Y$2=($D45+$D$60),$E45*$D$59*$F45,IF(Y$2=($D45+($D$60*2)),$E45*$D$59*$F45,"")))</f>
        <v/>
      </c>
      <c r="Z45" s="18" t="str">
        <f>IF(Z$2=$D45,$E45*$D$59*$F45,IF(Z$2=($D45+$D$60),$E45*$D$59*$F45,IF(Z$2=($D45+($D$60*2)),$E45*$D$59*$F45,"")))</f>
        <v/>
      </c>
      <c r="AA45" s="18" t="str">
        <f>IF(AA$2=$D45,$E45*$D$59*$F45,IF(AA$2=($D45+$D$60),$E45*$D$59*$F45,IF(AA$2=($D45+($D$60*2)),$E45*$D$59*$F45,"")))</f>
        <v/>
      </c>
      <c r="AB45" s="18">
        <f>IF(AB$2=$D45,$E45*$D$59*$F45,IF(AB$2=($D45+$D$60),$E45*$D$59*$F45,IF(AB$2=($D45+($D$60*2)),$E45*$D$59*$F45,"")))</f>
        <v>607.75</v>
      </c>
      <c r="AC45" s="18" t="str">
        <f>IF(AC$2=$D45,$E45*$D$59*$F45,IF(AC$2=($D45+$D$60),$E45*$D$59*$F45,IF(AC$2=($D45+($D$60*2)),$E45*$D$59*$F45,"")))</f>
        <v/>
      </c>
      <c r="AD45" s="18" t="str">
        <f>IF(AD$2=$D45,$E45*$D$59*$F45,IF(AD$2=($D45+$D$60),$E45*$D$59*$F45,IF(AD$2=($D45+($D$60*2)),$E45*$D$59*$F45,"")))</f>
        <v/>
      </c>
      <c r="AE45" s="18" t="str">
        <f>IF(AE$2=$D45,$E45*$D$59*$F45,IF(AE$2=($D45+$D$60),$E45*$D$59*$F45,IF(AE$2=($D45+($D$60*2)),$E45*$D$59*$F45,"")))</f>
        <v/>
      </c>
      <c r="AG45" s="119" t="str">
        <f>IF(AG$2=$D45,$E45*$F45,IF(AG$2=($D45+$D$60),$E45*$F45,IF(AG$2=($D45+($D$60*2)),$E45*$F45,"")))</f>
        <v/>
      </c>
      <c r="AH45" s="119" t="str">
        <f>IF(AH$2=$D45,$E45*$F45,IF(AH$2=($D45+$D$60),$E45*$F45,IF(AH$2=($D45+($D$60*2)),$E45*$F45,"")))</f>
        <v/>
      </c>
      <c r="AI45" s="119" t="str">
        <f>IF(AI$2=$D45,$E45*$F45,IF(AI$2=($D45+$D$60),$E45*$F45,IF(AI$2=($D45+($D$60*2)),$E45*$F45,"")))</f>
        <v/>
      </c>
      <c r="AJ45" s="119">
        <f>IF(AJ$2=$D45,$E45*$F45,IF(AJ$2=($D45+$D$60),$E45*$F45,IF(AJ$2=($D45+($D$60*2)),$E45*$F45,"")))</f>
        <v>65</v>
      </c>
      <c r="AK45" s="119" t="str">
        <f>IF(AK$2=$D45,$E45*$F45,IF(AK$2=($D45+$D$60),$E45*$F45,IF(AK$2=($D45+($D$60*2)),$E45*$F45,"")))</f>
        <v/>
      </c>
      <c r="AL45" s="119" t="str">
        <f>IF(AL$2=$D45,$E45*$F45,IF(AL$2=($D45+$D$60),$E45*$F45,IF(AL$2=($D45+($D$60*2)),$E45*$F45,"")))</f>
        <v/>
      </c>
      <c r="AM45" s="119" t="str">
        <f>IF(AM$2=$D45,$E45*$F45,IF(AM$2=($D45+$D$60),$E45*$F45,IF(AM$2=($D45+($D$60*2)),$E45*$F45,"")))</f>
        <v/>
      </c>
      <c r="AN45" s="119" t="str">
        <f>IF(AN$2=$D45,$E45*$F45,IF(AN$2=($D45+$D$60),$E45*$F45,IF(AN$2=($D45+($D$60*2)),$E45*$F45,"")))</f>
        <v/>
      </c>
      <c r="AO45" s="119">
        <f>IF(AO$2=$D45,$E45*$F45,IF(AO$2=($D45+$D$60),$E45*$F45,IF(AO$2=($D45+($D$60*2)),$E45*$F45,"")))</f>
        <v>65</v>
      </c>
      <c r="AP45" s="119" t="str">
        <f>IF(AP$2=$D45,$E45*$F45,IF(AP$2=($D45+$D$60),$E45*$F45,IF(AP$2=($D45+($D$60*2)),$E45*$F45,"")))</f>
        <v/>
      </c>
      <c r="AQ45" s="119" t="str">
        <f>IF(AQ$2=$D45,$E45*$F45,IF(AQ$2=($D45+$D$60),$E45*$F45,IF(AQ$2=($D45+($D$60*2)),$E45*$F45,"")))</f>
        <v/>
      </c>
      <c r="AR45" s="119" t="str">
        <f>IF(AR$2=$D45,$E45*$F45,IF(AR$2=($D45+$D$60),$E45*$F45,IF(AR$2=($D45+($D$60*2)),$E45*$F45,"")))</f>
        <v/>
      </c>
    </row>
    <row r="46" spans="2:44" x14ac:dyDescent="0.2">
      <c r="C46" t="s">
        <v>20</v>
      </c>
      <c r="D46">
        <v>2021</v>
      </c>
      <c r="E46">
        <v>100</v>
      </c>
      <c r="F46" s="22">
        <v>0.65</v>
      </c>
      <c r="G46" s="18" t="str">
        <f>IF(G$2&gt;=$D46,$E46*$F46*$D$58,"")</f>
        <v/>
      </c>
      <c r="H46" s="18" t="str">
        <f>IF(H$2&gt;=$D46,$E46*$F46*$D$58,"")</f>
        <v/>
      </c>
      <c r="I46" s="18">
        <f>IF(I$2&gt;=$D46,$E46*$F46*$D$58,"")</f>
        <v>910</v>
      </c>
      <c r="J46" s="18">
        <f>IF(J$2&gt;=$D46,$E46*$F46*$D$58,"")</f>
        <v>910</v>
      </c>
      <c r="K46" s="18">
        <f>IF(K$2&gt;=$D46,$E46*$F46*$D$58,"")</f>
        <v>910</v>
      </c>
      <c r="L46" s="18">
        <f>IF(L$2&gt;=$D46,$E46*$F46*$D$58,"")</f>
        <v>910</v>
      </c>
      <c r="M46" s="18">
        <f>IF(M$2&gt;=$D46,$E46*$F46*$D$58,"")</f>
        <v>910</v>
      </c>
      <c r="N46" s="18">
        <f>IF(N$2&gt;=$D46,$E46*$F46*$D$58,"")</f>
        <v>910</v>
      </c>
      <c r="O46" s="18">
        <f>IF(O$2&gt;=$D46,$E46*$F46*$D$58,"")</f>
        <v>910</v>
      </c>
      <c r="P46" s="18">
        <f>IF(P$2&gt;=$D46,$E46*$F46*$D$58,"")</f>
        <v>910</v>
      </c>
      <c r="Q46" s="18">
        <f>IF(Q$2&gt;=$D46,$E46*$F46*$D$58,"")</f>
        <v>910</v>
      </c>
      <c r="R46" s="18">
        <f>IF(R$2&gt;=$D46,$E46*$F46*$D$58,"")</f>
        <v>910</v>
      </c>
      <c r="S46" t="s">
        <v>55</v>
      </c>
      <c r="T46" s="18" t="str">
        <f>IF(T$2=$D46,$E46*$D$59*$F46,IF(T$2=($D46+$D$60),$E46*$D$59*$F46,IF(T$2=($D46+($D$60*2)),$E46*$D$59*$F46,"")))</f>
        <v/>
      </c>
      <c r="U46" s="18" t="str">
        <f>IF(U$2=$D46,$E46*$D$59*$F46,IF(U$2=($D46+$D$60),$E46*$D$59*$F46,IF(U$2=($D46+($D$60*2)),$E46*$D$59*$F46,"")))</f>
        <v/>
      </c>
      <c r="V46" s="18">
        <f>IF(V$2=$D46,$E46*$D$59*$F46,IF(V$2=($D46+$D$60),$E46*$D$59*$F46,IF(V$2=($D46+($D$60*2)),$E46*$D$59*$F46,"")))</f>
        <v>607.75</v>
      </c>
      <c r="W46" s="18" t="str">
        <f>IF(W$2=$D46,$E46*$D$59*$F46,IF(W$2=($D46+$D$60),$E46*$D$59*$F46,IF(W$2=($D46+($D$60*2)),$E46*$D$59*$F46,"")))</f>
        <v/>
      </c>
      <c r="X46" s="18" t="str">
        <f>IF(X$2=$D46,$E46*$D$59*$F46,IF(X$2=($D46+$D$60),$E46*$D$59*$F46,IF(X$2=($D46+($D$60*2)),$E46*$D$59*$F46,"")))</f>
        <v/>
      </c>
      <c r="Y46" s="18" t="str">
        <f>IF(Y$2=$D46,$E46*$D$59*$F46,IF(Y$2=($D46+$D$60),$E46*$D$59*$F46,IF(Y$2=($D46+($D$60*2)),$E46*$D$59*$F46,"")))</f>
        <v/>
      </c>
      <c r="Z46" s="18" t="str">
        <f>IF(Z$2=$D46,$E46*$D$59*$F46,IF(Z$2=($D46+$D$60),$E46*$D$59*$F46,IF(Z$2=($D46+($D$60*2)),$E46*$D$59*$F46,"")))</f>
        <v/>
      </c>
      <c r="AA46" s="18">
        <f>IF(AA$2=$D46,$E46*$D$59*$F46,IF(AA$2=($D46+$D$60),$E46*$D$59*$F46,IF(AA$2=($D46+($D$60*2)),$E46*$D$59*$F46,"")))</f>
        <v>607.75</v>
      </c>
      <c r="AB46" s="18" t="str">
        <f>IF(AB$2=$D46,$E46*$D$59*$F46,IF(AB$2=($D46+$D$60),$E46*$D$59*$F46,IF(AB$2=($D46+($D$60*2)),$E46*$D$59*$F46,"")))</f>
        <v/>
      </c>
      <c r="AC46" s="18" t="str">
        <f>IF(AC$2=$D46,$E46*$D$59*$F46,IF(AC$2=($D46+$D$60),$E46*$D$59*$F46,IF(AC$2=($D46+($D$60*2)),$E46*$D$59*$F46,"")))</f>
        <v/>
      </c>
      <c r="AD46" s="18" t="str">
        <f>IF(AD$2=$D46,$E46*$D$59*$F46,IF(AD$2=($D46+$D$60),$E46*$D$59*$F46,IF(AD$2=($D46+($D$60*2)),$E46*$D$59*$F46,"")))</f>
        <v/>
      </c>
      <c r="AE46" s="18" t="str">
        <f>IF(AE$2=$D46,$E46*$D$59*$F46,IF(AE$2=($D46+$D$60),$E46*$D$59*$F46,IF(AE$2=($D46+($D$60*2)),$E46*$D$59*$F46,"")))</f>
        <v/>
      </c>
      <c r="AG46" s="119" t="str">
        <f>IF(AG$2=$D46,$E46*$F46,IF(AG$2=($D46+$D$60),$E46*$F46,IF(AG$2=($D46+($D$60*2)),$E46*$F46,"")))</f>
        <v/>
      </c>
      <c r="AH46" s="119" t="str">
        <f>IF(AH$2=$D46,$E46*$F46,IF(AH$2=($D46+$D$60),$E46*$F46,IF(AH$2=($D46+($D$60*2)),$E46*$F46,"")))</f>
        <v/>
      </c>
      <c r="AI46" s="119">
        <f>IF(AI$2=$D46,$E46*$F46,IF(AI$2=($D46+$D$60),$E46*$F46,IF(AI$2=($D46+($D$60*2)),$E46*$F46,"")))</f>
        <v>65</v>
      </c>
      <c r="AJ46" s="119" t="str">
        <f>IF(AJ$2=$D46,$E46*$F46,IF(AJ$2=($D46+$D$60),$E46*$F46,IF(AJ$2=($D46+($D$60*2)),$E46*$F46,"")))</f>
        <v/>
      </c>
      <c r="AK46" s="119" t="str">
        <f>IF(AK$2=$D46,$E46*$F46,IF(AK$2=($D46+$D$60),$E46*$F46,IF(AK$2=($D46+($D$60*2)),$E46*$F46,"")))</f>
        <v/>
      </c>
      <c r="AL46" s="119" t="str">
        <f>IF(AL$2=$D46,$E46*$F46,IF(AL$2=($D46+$D$60),$E46*$F46,IF(AL$2=($D46+($D$60*2)),$E46*$F46,"")))</f>
        <v/>
      </c>
      <c r="AM46" s="119" t="str">
        <f>IF(AM$2=$D46,$E46*$F46,IF(AM$2=($D46+$D$60),$E46*$F46,IF(AM$2=($D46+($D$60*2)),$E46*$F46,"")))</f>
        <v/>
      </c>
      <c r="AN46" s="119">
        <f>IF(AN$2=$D46,$E46*$F46,IF(AN$2=($D46+$D$60),$E46*$F46,IF(AN$2=($D46+($D$60*2)),$E46*$F46,"")))</f>
        <v>65</v>
      </c>
      <c r="AO46" s="119" t="str">
        <f>IF(AO$2=$D46,$E46*$F46,IF(AO$2=($D46+$D$60),$E46*$F46,IF(AO$2=($D46+($D$60*2)),$E46*$F46,"")))</f>
        <v/>
      </c>
      <c r="AP46" s="119" t="str">
        <f>IF(AP$2=$D46,$E46*$F46,IF(AP$2=($D46+$D$60),$E46*$F46,IF(AP$2=($D46+($D$60*2)),$E46*$F46,"")))</f>
        <v/>
      </c>
      <c r="AQ46" s="119" t="str">
        <f>IF(AQ$2=$D46,$E46*$F46,IF(AQ$2=($D46+$D$60),$E46*$F46,IF(AQ$2=($D46+($D$60*2)),$E46*$F46,"")))</f>
        <v/>
      </c>
      <c r="AR46" s="119" t="str">
        <f>IF(AR$2=$D46,$E46*$F46,IF(AR$2=($D46+$D$60),$E46*$F46,IF(AR$2=($D46+($D$60*2)),$E46*$F46,"")))</f>
        <v/>
      </c>
    </row>
    <row r="47" spans="2:44" x14ac:dyDescent="0.2">
      <c r="C47" s="40" t="s">
        <v>49</v>
      </c>
      <c r="D47">
        <v>2021</v>
      </c>
      <c r="E47">
        <v>1000</v>
      </c>
      <c r="F47" s="22">
        <v>0.75</v>
      </c>
      <c r="G47" s="18" t="str">
        <f>IF(G$2&gt;=$D47,$E47*$F47*$D$58,"")</f>
        <v/>
      </c>
      <c r="H47" s="18" t="str">
        <f>IF(H$2&gt;=$D47,$E47*$F47*$D$58,"")</f>
        <v/>
      </c>
      <c r="I47" s="18">
        <f>IF(I$2&gt;=$D47,$E47*$F47*$D$58,"")</f>
        <v>10500</v>
      </c>
      <c r="J47" s="18">
        <f>IF(J$2&gt;=$D47,$E47*$F47*$D$58,"")</f>
        <v>10500</v>
      </c>
      <c r="K47" s="18">
        <f>IF(K$2&gt;=$D47,$E47*$F47*$D$58,"")</f>
        <v>10500</v>
      </c>
      <c r="L47" s="18">
        <f>IF(L$2&gt;=$D47,$E47*$F47*$D$58,"")</f>
        <v>10500</v>
      </c>
      <c r="M47" s="18">
        <f>IF(M$2&gt;=$D47,$E47*$F47*$D$58,"")</f>
        <v>10500</v>
      </c>
      <c r="N47" s="18">
        <f>IF(N$2&gt;=$D47,$E47*$F47*$D$58,"")</f>
        <v>10500</v>
      </c>
      <c r="O47" s="18">
        <f>IF(O$2&gt;=$D47,$E47*$F47*$D$58,"")</f>
        <v>10500</v>
      </c>
      <c r="P47" s="18">
        <f>IF(P$2&gt;=$D47,$E47*$F47*$D$58,"")</f>
        <v>10500</v>
      </c>
      <c r="Q47" s="18">
        <f>IF(Q$2&gt;=$D47,$E47*$F47*$D$58,"")</f>
        <v>10500</v>
      </c>
      <c r="R47" s="18">
        <f>IF(R$2&gt;=$D47,$E47*$F47*$D$58,"")</f>
        <v>10500</v>
      </c>
      <c r="T47" s="18" t="str">
        <f>IF(T$2=$D47,$E47*$D$59*$F47,IF(T$2=($D47+$D$60),$E47*$D$59*$F47,IF(T$2=($D47+($D$60*2)),$E47*$D$59*$F47,"")))</f>
        <v/>
      </c>
      <c r="U47" s="18" t="str">
        <f>IF(U$2=$D47,$E47*$D$59*$F47,IF(U$2=($D47+$D$60),$E47*$D$59*$F47,IF(U$2=($D47+($D$60*2)),$E47*$D$59*$F47,"")))</f>
        <v/>
      </c>
      <c r="V47" s="18">
        <f>IF(V$2=$D47,$E47*$D$59*$F47,IF(V$2=($D47+$D$60),$E47*$D$59*$F47,IF(V$2=($D47+($D$60*2)),$E47*$D$59*$F47,"")))</f>
        <v>7012.5</v>
      </c>
      <c r="W47" s="18" t="str">
        <f>IF(W$2=$D47,$E47*$D$59*$F47,IF(W$2=($D47+$D$60),$E47*$D$59*$F47,IF(W$2=($D47+($D$60*2)),$E47*$D$59*$F47,"")))</f>
        <v/>
      </c>
      <c r="X47" s="18" t="str">
        <f>IF(X$2=$D47,$E47*$D$59*$F47,IF(X$2=($D47+$D$60),$E47*$D$59*$F47,IF(X$2=($D47+($D$60*2)),$E47*$D$59*$F47,"")))</f>
        <v/>
      </c>
      <c r="Y47" s="18" t="str">
        <f>IF(Y$2=$D47,$E47*$D$59*$F47,IF(Y$2=($D47+$D$60),$E47*$D$59*$F47,IF(Y$2=($D47+($D$60*2)),$E47*$D$59*$F47,"")))</f>
        <v/>
      </c>
      <c r="Z47" s="18" t="str">
        <f>IF(Z$2=$D47,$E47*$D$59*$F47,IF(Z$2=($D47+$D$60),$E47*$D$59*$F47,IF(Z$2=($D47+($D$60*2)),$E47*$D$59*$F47,"")))</f>
        <v/>
      </c>
      <c r="AA47" s="18">
        <f>IF(AA$2=$D47,$E47*$D$59*$F47,IF(AA$2=($D47+$D$60),$E47*$D$59*$F47,IF(AA$2=($D47+($D$60*2)),$E47*$D$59*$F47,"")))</f>
        <v>7012.5</v>
      </c>
      <c r="AB47" s="18" t="str">
        <f>IF(AB$2=$D47,$E47*$D$59*$F47,IF(AB$2=($D47+$D$60),$E47*$D$59*$F47,IF(AB$2=($D47+($D$60*2)),$E47*$D$59*$F47,"")))</f>
        <v/>
      </c>
      <c r="AC47" s="18" t="str">
        <f>IF(AC$2=$D47,$E47*$D$59*$F47,IF(AC$2=($D47+$D$60),$E47*$D$59*$F47,IF(AC$2=($D47+($D$60*2)),$E47*$D$59*$F47,"")))</f>
        <v/>
      </c>
      <c r="AD47" s="18" t="str">
        <f>IF(AD$2=$D47,$E47*$D$59*$F47,IF(AD$2=($D47+$D$60),$E47*$D$59*$F47,IF(AD$2=($D47+($D$60*2)),$E47*$D$59*$F47,"")))</f>
        <v/>
      </c>
      <c r="AE47" s="18" t="str">
        <f>IF(AE$2=$D47,$E47*$D$59*$F47,IF(AE$2=($D47+$D$60),$E47*$D$59*$F47,IF(AE$2=($D47+($D$60*2)),$E47*$D$59*$F47,"")))</f>
        <v/>
      </c>
      <c r="AG47" s="119" t="str">
        <f>IF(AG$2=$D47,$E47*$F47,IF(AG$2=($D47+$D$60),$E47*$F47,IF(AG$2=($D47+($D$60*2)),$E47*$F47,"")))</f>
        <v/>
      </c>
      <c r="AH47" s="119" t="str">
        <f>IF(AH$2=$D47,$E47*$F47,IF(AH$2=($D47+$D$60),$E47*$F47,IF(AH$2=($D47+($D$60*2)),$E47*$F47,"")))</f>
        <v/>
      </c>
      <c r="AI47" s="119">
        <f>IF(AI$2=$D47,$E47*$F47,IF(AI$2=($D47+$D$60),$E47*$F47,IF(AI$2=($D47+($D$60*2)),$E47*$F47,"")))</f>
        <v>750</v>
      </c>
      <c r="AJ47" s="119" t="str">
        <f>IF(AJ$2=$D47,$E47*$F47,IF(AJ$2=($D47+$D$60),$E47*$F47,IF(AJ$2=($D47+($D$60*2)),$E47*$F47,"")))</f>
        <v/>
      </c>
      <c r="AK47" s="119" t="str">
        <f>IF(AK$2=$D47,$E47*$F47,IF(AK$2=($D47+$D$60),$E47*$F47,IF(AK$2=($D47+($D$60*2)),$E47*$F47,"")))</f>
        <v/>
      </c>
      <c r="AL47" s="119" t="str">
        <f>IF(AL$2=$D47,$E47*$F47,IF(AL$2=($D47+$D$60),$E47*$F47,IF(AL$2=($D47+($D$60*2)),$E47*$F47,"")))</f>
        <v/>
      </c>
      <c r="AM47" s="119" t="str">
        <f>IF(AM$2=$D47,$E47*$F47,IF(AM$2=($D47+$D$60),$E47*$F47,IF(AM$2=($D47+($D$60*2)),$E47*$F47,"")))</f>
        <v/>
      </c>
      <c r="AN47" s="119">
        <f>IF(AN$2=$D47,$E47*$F47,IF(AN$2=($D47+$D$60),$E47*$F47,IF(AN$2=($D47+($D$60*2)),$E47*$F47,"")))</f>
        <v>750</v>
      </c>
      <c r="AO47" s="119" t="str">
        <f>IF(AO$2=$D47,$E47*$F47,IF(AO$2=($D47+$D$60),$E47*$F47,IF(AO$2=($D47+($D$60*2)),$E47*$F47,"")))</f>
        <v/>
      </c>
      <c r="AP47" s="119" t="str">
        <f>IF(AP$2=$D47,$E47*$F47,IF(AP$2=($D47+$D$60),$E47*$F47,IF(AP$2=($D47+($D$60*2)),$E47*$F47,"")))</f>
        <v/>
      </c>
      <c r="AQ47" s="119" t="str">
        <f>IF(AQ$2=$D47,$E47*$F47,IF(AQ$2=($D47+$D$60),$E47*$F47,IF(AQ$2=($D47+($D$60*2)),$E47*$F47,"")))</f>
        <v/>
      </c>
      <c r="AR47" s="119" t="str">
        <f>IF(AR$2=$D47,$E47*$F47,IF(AR$2=($D47+$D$60),$E47*$F47,IF(AR$2=($D47+($D$60*2)),$E47*$F47,"")))</f>
        <v/>
      </c>
    </row>
    <row r="48" spans="2:44" ht="17" thickBot="1" x14ac:dyDescent="0.25">
      <c r="C48" s="40" t="s">
        <v>52</v>
      </c>
      <c r="D48">
        <v>2021</v>
      </c>
      <c r="E48">
        <v>750</v>
      </c>
      <c r="F48" s="22">
        <v>0.6</v>
      </c>
      <c r="G48" s="18" t="str">
        <f>IF(G$2&gt;=$D48,$E48*$F48*$D$58,"")</f>
        <v/>
      </c>
      <c r="H48" s="18" t="str">
        <f>IF(H$2&gt;=$D48,$E48*$F48*$D$58,"")</f>
        <v/>
      </c>
      <c r="I48" s="18">
        <f>IF(I$2&gt;=$D48,$E48*$F48*$D$58,"")</f>
        <v>6300</v>
      </c>
      <c r="J48" s="18">
        <f>IF(J$2&gt;=$D48,$E48*$F48*$D$58,"")</f>
        <v>6300</v>
      </c>
      <c r="K48" s="18">
        <f>IF(K$2&gt;=$D48,$E48*$F48*$D$58,"")</f>
        <v>6300</v>
      </c>
      <c r="L48" s="18">
        <f>IF(L$2&gt;=$D48,$E48*$F48*$D$58,"")</f>
        <v>6300</v>
      </c>
      <c r="M48" s="18">
        <f>IF(M$2&gt;=$D48,$E48*$F48*$D$58,"")</f>
        <v>6300</v>
      </c>
      <c r="N48" s="18">
        <f>IF(N$2&gt;=$D48,$E48*$F48*$D$58,"")</f>
        <v>6300</v>
      </c>
      <c r="O48" s="18">
        <f>IF(O$2&gt;=$D48,$E48*$F48*$D$58,"")</f>
        <v>6300</v>
      </c>
      <c r="P48" s="18">
        <f>IF(P$2&gt;=$D48,$E48*$F48*$D$58,"")</f>
        <v>6300</v>
      </c>
      <c r="Q48" s="18">
        <f>IF(Q$2&gt;=$D48,$E48*$F48*$D$58,"")</f>
        <v>6300</v>
      </c>
      <c r="R48" s="18">
        <f>IF(R$2&gt;=$D48,$E48*$F48*$D$58,"")</f>
        <v>6300</v>
      </c>
      <c r="T48" s="18" t="str">
        <f>IF(T$2=$D48,$E48*$D$59*$F48,IF(T$2=($D48+$D$60),$E48*$D$59*$F48,IF(T$2=($D48+($D$60*2)),$E48*$D$59*$F48,"")))</f>
        <v/>
      </c>
      <c r="U48" s="18" t="str">
        <f>IF(U$2=$D48,$E48*$D$59*$F48,IF(U$2=($D48+$D$60),$E48*$D$59*$F48,IF(U$2=($D48+($D$60*2)),$E48*$D$59*$F48,"")))</f>
        <v/>
      </c>
      <c r="V48" s="18">
        <f>IF(V$2=$D48,$E48*$D$59*$F48,IF(V$2=($D48+$D$60),$E48*$D$59*$F48,IF(V$2=($D48+($D$60*2)),$E48*$D$59*$F48,"")))</f>
        <v>4207.5</v>
      </c>
      <c r="W48" s="18" t="str">
        <f>IF(W$2=$D48,$E48*$D$59*$F48,IF(W$2=($D48+$D$60),$E48*$D$59*$F48,IF(W$2=($D48+($D$60*2)),$E48*$D$59*$F48,"")))</f>
        <v/>
      </c>
      <c r="X48" s="18" t="str">
        <f>IF(X$2=$D48,$E48*$D$59*$F48,IF(X$2=($D48+$D$60),$E48*$D$59*$F48,IF(X$2=($D48+($D$60*2)),$E48*$D$59*$F48,"")))</f>
        <v/>
      </c>
      <c r="Y48" s="18" t="str">
        <f>IF(Y$2=$D48,$E48*$D$59*$F48,IF(Y$2=($D48+$D$60),$E48*$D$59*$F48,IF(Y$2=($D48+($D$60*2)),$E48*$D$59*$F48,"")))</f>
        <v/>
      </c>
      <c r="Z48" s="18" t="str">
        <f>IF(Z$2=$D48,$E48*$D$59*$F48,IF(Z$2=($D48+$D$60),$E48*$D$59*$F48,IF(Z$2=($D48+($D$60*2)),$E48*$D$59*$F48,"")))</f>
        <v/>
      </c>
      <c r="AA48" s="18">
        <f>IF(AA$2=$D48,$E48*$D$59*$F48,IF(AA$2=($D48+$D$60),$E48*$D$59*$F48,IF(AA$2=($D48+($D$60*2)),$E48*$D$59*$F48,"")))</f>
        <v>4207.5</v>
      </c>
      <c r="AB48" s="18" t="str">
        <f>IF(AB$2=$D48,$E48*$D$59*$F48,IF(AB$2=($D48+$D$60),$E48*$D$59*$F48,IF(AB$2=($D48+($D$60*2)),$E48*$D$59*$F48,"")))</f>
        <v/>
      </c>
      <c r="AC48" s="18" t="str">
        <f>IF(AC$2=$D48,$E48*$D$59*$F48,IF(AC$2=($D48+$D$60),$E48*$D$59*$F48,IF(AC$2=($D48+($D$60*2)),$E48*$D$59*$F48,"")))</f>
        <v/>
      </c>
      <c r="AD48" s="18" t="str">
        <f>IF(AD$2=$D48,$E48*$D$59*$F48,IF(AD$2=($D48+$D$60),$E48*$D$59*$F48,IF(AD$2=($D48+($D$60*2)),$E48*$D$59*$F48,"")))</f>
        <v/>
      </c>
      <c r="AE48" s="18" t="str">
        <f>IF(AE$2=$D48,$E48*$D$59*$F48,IF(AE$2=($D48+$D$60),$E48*$D$59*$F48,IF(AE$2=($D48+($D$60*2)),$E48*$D$59*$F48,"")))</f>
        <v/>
      </c>
      <c r="AG48" s="119" t="str">
        <f>IF(AG$2=$D48,$E48*$F48,IF(AG$2=($D48+$D$60),$E48*$F48,IF(AG$2=($D48+($D$60*2)),$E48*$F48,"")))</f>
        <v/>
      </c>
      <c r="AH48" s="119" t="str">
        <f>IF(AH$2=$D48,$E48*$F48,IF(AH$2=($D48+$D$60),$E48*$F48,IF(AH$2=($D48+($D$60*2)),$E48*$F48,"")))</f>
        <v/>
      </c>
      <c r="AI48" s="119">
        <f>IF(AI$2=$D48,$E48*$F48,IF(AI$2=($D48+$D$60),$E48*$F48,IF(AI$2=($D48+($D$60*2)),$E48*$F48,"")))</f>
        <v>450</v>
      </c>
      <c r="AJ48" s="119" t="str">
        <f>IF(AJ$2=$D48,$E48*$F48,IF(AJ$2=($D48+$D$60),$E48*$F48,IF(AJ$2=($D48+($D$60*2)),$E48*$F48,"")))</f>
        <v/>
      </c>
      <c r="AK48" s="119" t="str">
        <f>IF(AK$2=$D48,$E48*$F48,IF(AK$2=($D48+$D$60),$E48*$F48,IF(AK$2=($D48+($D$60*2)),$E48*$F48,"")))</f>
        <v/>
      </c>
      <c r="AL48" s="119" t="str">
        <f>IF(AL$2=$D48,$E48*$F48,IF(AL$2=($D48+$D$60),$E48*$F48,IF(AL$2=($D48+($D$60*2)),$E48*$F48,"")))</f>
        <v/>
      </c>
      <c r="AM48" s="119" t="str">
        <f>IF(AM$2=$D48,$E48*$F48,IF(AM$2=($D48+$D$60),$E48*$F48,IF(AM$2=($D48+($D$60*2)),$E48*$F48,"")))</f>
        <v/>
      </c>
      <c r="AN48" s="119">
        <f>IF(AN$2=$D48,$E48*$F48,IF(AN$2=($D48+$D$60),$E48*$F48,IF(AN$2=($D48+($D$60*2)),$E48*$F48,"")))</f>
        <v>450</v>
      </c>
      <c r="AO48" s="119" t="str">
        <f>IF(AO$2=$D48,$E48*$F48,IF(AO$2=($D48+$D$60),$E48*$F48,IF(AO$2=($D48+($D$60*2)),$E48*$F48,"")))</f>
        <v/>
      </c>
      <c r="AP48" s="119" t="str">
        <f>IF(AP$2=$D48,$E48*$F48,IF(AP$2=($D48+$D$60),$E48*$F48,IF(AP$2=($D48+($D$60*2)),$E48*$F48,"")))</f>
        <v/>
      </c>
      <c r="AQ48" s="119" t="str">
        <f>IF(AQ$2=$D48,$E48*$F48,IF(AQ$2=($D48+$D$60),$E48*$F48,IF(AQ$2=($D48+($D$60*2)),$E48*$F48,"")))</f>
        <v/>
      </c>
      <c r="AR48" s="119" t="str">
        <f>IF(AR$2=$D48,$E48*$F48,IF(AR$2=($D48+$D$60),$E48*$F48,IF(AR$2=($D48+($D$60*2)),$E48*$F48,"")))</f>
        <v/>
      </c>
    </row>
    <row r="49" spans="2:44" s="19" customFormat="1" ht="17" thickBot="1" x14ac:dyDescent="0.25">
      <c r="B49" s="26" t="s">
        <v>43</v>
      </c>
      <c r="C49" s="27"/>
      <c r="D49" s="27"/>
      <c r="E49" s="27"/>
      <c r="F49" s="28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  <c r="T49" s="18" t="str">
        <f>IF(T$2=$D49,$E49*$D$59*$F49,IF(T$2=($D49+$D$60),$E49*$D$59*$F49,IF(T$2=($D49+($D$60*2)),$E49*$D$59*$F49,"")))</f>
        <v/>
      </c>
      <c r="U49" s="18" t="str">
        <f>IF(U$2=$D49,$E49*$D$59*$F49,IF(U$2=($D49+$D$60),$E49*$D$59*$F49,IF(U$2=($D49+($D$60*2)),$E49*$D$59*$F49,"")))</f>
        <v/>
      </c>
      <c r="V49" s="18" t="str">
        <f>IF(V$2=$D49,$E49*$D$59*$F49,IF(V$2=($D49+$D$60),$E49*$D$59*$F49,IF(V$2=($D49+($D$60*2)),$E49*$D$59*$F49,"")))</f>
        <v/>
      </c>
      <c r="W49" s="18" t="str">
        <f>IF(W$2=$D49,$E49*$D$59*$F49,IF(W$2=($D49+$D$60),$E49*$D$59*$F49,IF(W$2=($D49+($D$60*2)),$E49*$D$59*$F49,"")))</f>
        <v/>
      </c>
      <c r="X49" s="18" t="str">
        <f>IF(X$2=$D49,$E49*$D$59*$F49,IF(X$2=($D49+$D$60),$E49*$D$59*$F49,IF(X$2=($D49+($D$60*2)),$E49*$D$59*$F49,"")))</f>
        <v/>
      </c>
      <c r="Y49" s="18" t="str">
        <f>IF(Y$2=$D49,$E49*$D$59*$F49,IF(Y$2=($D49+$D$60),$E49*$D$59*$F49,IF(Y$2=($D49+($D$60*2)),$E49*$D$59*$F49,"")))</f>
        <v/>
      </c>
      <c r="Z49" s="18" t="str">
        <f>IF(Z$2=$D49,$E49*$D$59*$F49,IF(Z$2=($D49+$D$60),$E49*$D$59*$F49,IF(Z$2=($D49+($D$60*2)),$E49*$D$59*$F49,"")))</f>
        <v/>
      </c>
      <c r="AA49" s="18" t="str">
        <f>IF(AA$2=$D49,$E49*$D$59*$F49,IF(AA$2=($D49+$D$60),$E49*$D$59*$F49,IF(AA$2=($D49+($D$60*2)),$E49*$D$59*$F49,"")))</f>
        <v/>
      </c>
      <c r="AB49" s="18" t="str">
        <f>IF(AB$2=$D49,$E49*$D$59*$F49,IF(AB$2=($D49+$D$60),$E49*$D$59*$F49,IF(AB$2=($D49+($D$60*2)),$E49*$D$59*$F49,"")))</f>
        <v/>
      </c>
      <c r="AC49" s="18" t="str">
        <f>IF(AC$2=$D49,$E49*$D$59*$F49,IF(AC$2=($D49+$D$60),$E49*$D$59*$F49,IF(AC$2=($D49+($D$60*2)),$E49*$D$59*$F49,"")))</f>
        <v/>
      </c>
      <c r="AD49" s="18" t="str">
        <f>IF(AD$2=$D49,$E49*$D$59*$F49,IF(AD$2=($D49+$D$60),$E49*$D$59*$F49,IF(AD$2=($D49+($D$60*2)),$E49*$D$59*$F49,"")))</f>
        <v/>
      </c>
      <c r="AE49" s="18" t="str">
        <f>IF(AE$2=$D49,$E49*$D$59*$F49,IF(AE$2=($D49+$D$60),$E49*$D$59*$F49,IF(AE$2=($D49+($D$60*2)),$E49*$D$59*$F49,"")))</f>
        <v/>
      </c>
      <c r="AF49" s="121"/>
      <c r="AG49" s="119" t="str">
        <f>IF(AG$2=$D49,$E49*$F49,IF(AG$2=($D49+$D$60),$E49*$F49,IF(AG$2=($D49+($D$60*2)),$E49*$F49,"")))</f>
        <v/>
      </c>
      <c r="AH49" s="119" t="str">
        <f>IF(AH$2=$D49,$E49*$F49,IF(AH$2=($D49+$D$60),$E49*$F49,IF(AH$2=($D49+($D$60*2)),$E49*$F49,"")))</f>
        <v/>
      </c>
      <c r="AI49" s="119" t="str">
        <f>IF(AI$2=$D49,$E49*$F49,IF(AI$2=($D49+$D$60),$E49*$F49,IF(AI$2=($D49+($D$60*2)),$E49*$F49,"")))</f>
        <v/>
      </c>
      <c r="AJ49" s="119" t="str">
        <f>IF(AJ$2=$D49,$E49*$F49,IF(AJ$2=($D49+$D$60),$E49*$F49,IF(AJ$2=($D49+($D$60*2)),$E49*$F49,"")))</f>
        <v/>
      </c>
      <c r="AK49" s="119" t="str">
        <f>IF(AK$2=$D49,$E49*$F49,IF(AK$2=($D49+$D$60),$E49*$F49,IF(AK$2=($D49+($D$60*2)),$E49*$F49,"")))</f>
        <v/>
      </c>
      <c r="AL49" s="119" t="str">
        <f>IF(AL$2=$D49,$E49*$F49,IF(AL$2=($D49+$D$60),$E49*$F49,IF(AL$2=($D49+($D$60*2)),$E49*$F49,"")))</f>
        <v/>
      </c>
      <c r="AM49" s="119" t="str">
        <f>IF(AM$2=$D49,$E49*$F49,IF(AM$2=($D49+$D$60),$E49*$F49,IF(AM$2=($D49+($D$60*2)),$E49*$F49,"")))</f>
        <v/>
      </c>
      <c r="AN49" s="119" t="str">
        <f>IF(AN$2=$D49,$E49*$F49,IF(AN$2=($D49+$D$60),$E49*$F49,IF(AN$2=($D49+($D$60*2)),$E49*$F49,"")))</f>
        <v/>
      </c>
      <c r="AO49" s="119" t="str">
        <f>IF(AO$2=$D49,$E49*$F49,IF(AO$2=($D49+$D$60),$E49*$F49,IF(AO$2=($D49+($D$60*2)),$E49*$F49,"")))</f>
        <v/>
      </c>
      <c r="AP49" s="119" t="str">
        <f>IF(AP$2=$D49,$E49*$F49,IF(AP$2=($D49+$D$60),$E49*$F49,IF(AP$2=($D49+($D$60*2)),$E49*$F49,"")))</f>
        <v/>
      </c>
      <c r="AQ49" s="119" t="str">
        <f>IF(AQ$2=$D49,$E49*$F49,IF(AQ$2=($D49+$D$60),$E49*$F49,IF(AQ$2=($D49+($D$60*2)),$E49*$F49,"")))</f>
        <v/>
      </c>
      <c r="AR49" s="119" t="str">
        <f>IF(AR$2=$D49,$E49*$F49,IF(AR$2=($D49+$D$60),$E49*$F49,IF(AR$2=($D49+($D$60*2)),$E49*$F49,"")))</f>
        <v/>
      </c>
    </row>
    <row r="50" spans="2:44" x14ac:dyDescent="0.2">
      <c r="C50" s="40" t="s">
        <v>51</v>
      </c>
      <c r="D50">
        <v>2021</v>
      </c>
      <c r="E50">
        <v>250</v>
      </c>
      <c r="F50" s="22">
        <v>0.6</v>
      </c>
      <c r="G50" s="18" t="str">
        <f>IF(G$2&gt;=$D50,$E50*$F50*$D$58,"")</f>
        <v/>
      </c>
      <c r="H50" s="18" t="str">
        <f>IF(H$2&gt;=$D50,$E50*$F50*$D$58,"")</f>
        <v/>
      </c>
      <c r="I50" s="18">
        <f>IF(I$2&gt;=$D50,$E50*$F50*$D$58,"")</f>
        <v>2100</v>
      </c>
      <c r="J50" s="18">
        <f>IF(J$2&gt;=$D50,$E50*$F50*$D$58,"")</f>
        <v>2100</v>
      </c>
      <c r="K50" s="18">
        <f>IF(K$2&gt;=$D50,$E50*$F50*$D$58,"")</f>
        <v>2100</v>
      </c>
      <c r="L50" s="18">
        <f>IF(L$2&gt;=$D50,$E50*$F50*$D$58,"")</f>
        <v>2100</v>
      </c>
      <c r="M50" s="18">
        <f>IF(M$2&gt;=$D50,$E50*$F50*$D$58,"")</f>
        <v>2100</v>
      </c>
      <c r="N50" s="18">
        <f>IF(N$2&gt;=$D50,$E50*$F50*$D$58,"")</f>
        <v>2100</v>
      </c>
      <c r="O50" s="18">
        <f>IF(O$2&gt;=$D50,$E50*$F50*$D$58,"")</f>
        <v>2100</v>
      </c>
      <c r="P50" s="18">
        <f>IF(P$2&gt;=$D50,$E50*$F50*$D$58,"")</f>
        <v>2100</v>
      </c>
      <c r="Q50" s="18">
        <f>IF(Q$2&gt;=$D50,$E50*$F50*$D$58,"")</f>
        <v>2100</v>
      </c>
      <c r="R50" s="18">
        <f>IF(R$2&gt;=$D50,$E50*$F50*$D$58,"")</f>
        <v>2100</v>
      </c>
      <c r="T50" s="18" t="str">
        <f>IF(T$2=$D50,$E50*$D$59*$F50,IF(T$2=($D50+$D$60),$E50*$D$59*$F50,IF(T$2=($D50+($D$60*2)),$E50*$D$59*$F50,"")))</f>
        <v/>
      </c>
      <c r="U50" s="18" t="str">
        <f>IF(U$2=$D50,$E50*$D$59*$F50,IF(U$2=($D50+$D$60),$E50*$D$59*$F50,IF(U$2=($D50+($D$60*2)),$E50*$D$59*$F50,"")))</f>
        <v/>
      </c>
      <c r="V50" s="18">
        <f>IF(V$2=$D50,$E50*$D$59*$F50,IF(V$2=($D50+$D$60),$E50*$D$59*$F50,IF(V$2=($D50+($D$60*2)),$E50*$D$59*$F50,"")))</f>
        <v>1402.5</v>
      </c>
      <c r="W50" s="18" t="str">
        <f>IF(W$2=$D50,$E50*$D$59*$F50,IF(W$2=($D50+$D$60),$E50*$D$59*$F50,IF(W$2=($D50+($D$60*2)),$E50*$D$59*$F50,"")))</f>
        <v/>
      </c>
      <c r="X50" s="18" t="str">
        <f>IF(X$2=$D50,$E50*$D$59*$F50,IF(X$2=($D50+$D$60),$E50*$D$59*$F50,IF(X$2=($D50+($D$60*2)),$E50*$D$59*$F50,"")))</f>
        <v/>
      </c>
      <c r="Y50" s="18" t="str">
        <f>IF(Y$2=$D50,$E50*$D$59*$F50,IF(Y$2=($D50+$D$60),$E50*$D$59*$F50,IF(Y$2=($D50+($D$60*2)),$E50*$D$59*$F50,"")))</f>
        <v/>
      </c>
      <c r="Z50" s="18" t="str">
        <f>IF(Z$2=$D50,$E50*$D$59*$F50,IF(Z$2=($D50+$D$60),$E50*$D$59*$F50,IF(Z$2=($D50+($D$60*2)),$E50*$D$59*$F50,"")))</f>
        <v/>
      </c>
      <c r="AA50" s="18">
        <f>IF(AA$2=$D50,$E50*$D$59*$F50,IF(AA$2=($D50+$D$60),$E50*$D$59*$F50,IF(AA$2=($D50+($D$60*2)),$E50*$D$59*$F50,"")))</f>
        <v>1402.5</v>
      </c>
      <c r="AB50" s="18" t="str">
        <f>IF(AB$2=$D50,$E50*$D$59*$F50,IF(AB$2=($D50+$D$60),$E50*$D$59*$F50,IF(AB$2=($D50+($D$60*2)),$E50*$D$59*$F50,"")))</f>
        <v/>
      </c>
      <c r="AC50" s="18" t="str">
        <f>IF(AC$2=$D50,$E50*$D$59*$F50,IF(AC$2=($D50+$D$60),$E50*$D$59*$F50,IF(AC$2=($D50+($D$60*2)),$E50*$D$59*$F50,"")))</f>
        <v/>
      </c>
      <c r="AD50" s="18" t="str">
        <f>IF(AD$2=$D50,$E50*$D$59*$F50,IF(AD$2=($D50+$D$60),$E50*$D$59*$F50,IF(AD$2=($D50+($D$60*2)),$E50*$D$59*$F50,"")))</f>
        <v/>
      </c>
      <c r="AE50" s="18" t="str">
        <f>IF(AE$2=$D50,$E50*$D$59*$F50,IF(AE$2=($D50+$D$60),$E50*$D$59*$F50,IF(AE$2=($D50+($D$60*2)),$E50*$D$59*$F50,"")))</f>
        <v/>
      </c>
      <c r="AG50" s="119" t="str">
        <f>IF(AG$2=$D50,$E50*$F50,IF(AG$2=($D50+$D$60),$E50*$F50,IF(AG$2=($D50+($D$60*2)),$E50*$F50,"")))</f>
        <v/>
      </c>
      <c r="AH50" s="119" t="str">
        <f>IF(AH$2=$D50,$E50*$F50,IF(AH$2=($D50+$D$60),$E50*$F50,IF(AH$2=($D50+($D$60*2)),$E50*$F50,"")))</f>
        <v/>
      </c>
      <c r="AI50" s="119">
        <f>IF(AI$2=$D50,$E50*$F50,IF(AI$2=($D50+$D$60),$E50*$F50,IF(AI$2=($D50+($D$60*2)),$E50*$F50,"")))</f>
        <v>150</v>
      </c>
      <c r="AJ50" s="119" t="str">
        <f>IF(AJ$2=$D50,$E50*$F50,IF(AJ$2=($D50+$D$60),$E50*$F50,IF(AJ$2=($D50+($D$60*2)),$E50*$F50,"")))</f>
        <v/>
      </c>
      <c r="AK50" s="119" t="str">
        <f>IF(AK$2=$D50,$E50*$F50,IF(AK$2=($D50+$D$60),$E50*$F50,IF(AK$2=($D50+($D$60*2)),$E50*$F50,"")))</f>
        <v/>
      </c>
      <c r="AL50" s="119" t="str">
        <f>IF(AL$2=$D50,$E50*$F50,IF(AL$2=($D50+$D$60),$E50*$F50,IF(AL$2=($D50+($D$60*2)),$E50*$F50,"")))</f>
        <v/>
      </c>
      <c r="AM50" s="119" t="str">
        <f>IF(AM$2=$D50,$E50*$F50,IF(AM$2=($D50+$D$60),$E50*$F50,IF(AM$2=($D50+($D$60*2)),$E50*$F50,"")))</f>
        <v/>
      </c>
      <c r="AN50" s="119">
        <f>IF(AN$2=$D50,$E50*$F50,IF(AN$2=($D50+$D$60),$E50*$F50,IF(AN$2=($D50+($D$60*2)),$E50*$F50,"")))</f>
        <v>150</v>
      </c>
      <c r="AO50" s="119" t="str">
        <f>IF(AO$2=$D50,$E50*$F50,IF(AO$2=($D50+$D$60),$E50*$F50,IF(AO$2=($D50+($D$60*2)),$E50*$F50,"")))</f>
        <v/>
      </c>
      <c r="AP50" s="119" t="str">
        <f>IF(AP$2=$D50,$E50*$F50,IF(AP$2=($D50+$D$60),$E50*$F50,IF(AP$2=($D50+($D$60*2)),$E50*$F50,"")))</f>
        <v/>
      </c>
      <c r="AQ50" s="119" t="str">
        <f>IF(AQ$2=$D50,$E50*$F50,IF(AQ$2=($D50+$D$60),$E50*$F50,IF(AQ$2=($D50+($D$60*2)),$E50*$F50,"")))</f>
        <v/>
      </c>
      <c r="AR50" s="119" t="str">
        <f>IF(AR$2=$D50,$E50*$F50,IF(AR$2=($D50+$D$60),$E50*$F50,IF(AR$2=($D50+($D$60*2)),$E50*$F50,"")))</f>
        <v/>
      </c>
    </row>
    <row r="51" spans="2:44" x14ac:dyDescent="0.2">
      <c r="C51" s="40" t="s">
        <v>53</v>
      </c>
      <c r="D51">
        <v>2022</v>
      </c>
      <c r="E51">
        <v>750</v>
      </c>
      <c r="F51" s="22">
        <v>0.75</v>
      </c>
      <c r="G51" s="18" t="str">
        <f>IF(G$2&gt;=$D51,$E51*$F51*$D$58,"")</f>
        <v/>
      </c>
      <c r="H51" s="18" t="str">
        <f>IF(H$2&gt;=$D51,$E51*$F51*$D$58,"")</f>
        <v/>
      </c>
      <c r="I51" s="18" t="str">
        <f>IF(I$2&gt;=$D51,$E51*$F51*$D$58,"")</f>
        <v/>
      </c>
      <c r="J51" s="18">
        <f>IF(J$2&gt;=$D51,$E51*$F51*$D$58,"")</f>
        <v>7875</v>
      </c>
      <c r="K51" s="18">
        <f>IF(K$2&gt;=$D51,$E51*$F51*$D$58,"")</f>
        <v>7875</v>
      </c>
      <c r="L51" s="18">
        <f>IF(L$2&gt;=$D51,$E51*$F51*$D$58,"")</f>
        <v>7875</v>
      </c>
      <c r="M51" s="18">
        <f>IF(M$2&gt;=$D51,$E51*$F51*$D$58,"")</f>
        <v>7875</v>
      </c>
      <c r="N51" s="18">
        <f>IF(N$2&gt;=$D51,$E51*$F51*$D$58,"")</f>
        <v>7875</v>
      </c>
      <c r="O51" s="18">
        <f>IF(O$2&gt;=$D51,$E51*$F51*$D$58,"")</f>
        <v>7875</v>
      </c>
      <c r="P51" s="18">
        <f>IF(P$2&gt;=$D51,$E51*$F51*$D$58,"")</f>
        <v>7875</v>
      </c>
      <c r="Q51" s="18">
        <f>IF(Q$2&gt;=$D51,$E51*$F51*$D$58,"")</f>
        <v>7875</v>
      </c>
      <c r="R51" s="18">
        <f>IF(R$2&gt;=$D51,$E51*$F51*$D$58,"")</f>
        <v>7875</v>
      </c>
      <c r="S51" t="s">
        <v>54</v>
      </c>
      <c r="T51" s="18" t="str">
        <f>IF(T$2=$D51,$E51*$D$59*$F51,IF(T$2=($D51+$D$60),$E51*$D$59*$F51,IF(T$2=($D51+($D$60*2)),$E51*$D$59*$F51,"")))</f>
        <v/>
      </c>
      <c r="U51" s="18" t="str">
        <f>IF(U$2=$D51,$E51*$D$59*$F51,IF(U$2=($D51+$D$60),$E51*$D$59*$F51,IF(U$2=($D51+($D$60*2)),$E51*$D$59*$F51,"")))</f>
        <v/>
      </c>
      <c r="V51" s="18" t="str">
        <f>IF(V$2=$D51,$E51*$D$59*$F51,IF(V$2=($D51+$D$60),$E51*$D$59*$F51,IF(V$2=($D51+($D$60*2)),$E51*$D$59*$F51,"")))</f>
        <v/>
      </c>
      <c r="W51" s="18">
        <f>IF(W$2=$D51,$E51*$D$59*$F51,IF(W$2=($D51+$D$60),$E51*$D$59*$F51,IF(W$2=($D51+($D$60*2)),$E51*$D$59*$F51,"")))</f>
        <v>5259.375</v>
      </c>
      <c r="X51" s="18" t="str">
        <f>IF(X$2=$D51,$E51*$D$59*$F51,IF(X$2=($D51+$D$60),$E51*$D$59*$F51,IF(X$2=($D51+($D$60*2)),$E51*$D$59*$F51,"")))</f>
        <v/>
      </c>
      <c r="Y51" s="18" t="str">
        <f>IF(Y$2=$D51,$E51*$D$59*$F51,IF(Y$2=($D51+$D$60),$E51*$D$59*$F51,IF(Y$2=($D51+($D$60*2)),$E51*$D$59*$F51,"")))</f>
        <v/>
      </c>
      <c r="Z51" s="18" t="str">
        <f>IF(Z$2=$D51,$E51*$D$59*$F51,IF(Z$2=($D51+$D$60),$E51*$D$59*$F51,IF(Z$2=($D51+($D$60*2)),$E51*$D$59*$F51,"")))</f>
        <v/>
      </c>
      <c r="AA51" s="18" t="str">
        <f>IF(AA$2=$D51,$E51*$D$59*$F51,IF(AA$2=($D51+$D$60),$E51*$D$59*$F51,IF(AA$2=($D51+($D$60*2)),$E51*$D$59*$F51,"")))</f>
        <v/>
      </c>
      <c r="AB51" s="18">
        <f>IF(AB$2=$D51,$E51*$D$59*$F51,IF(AB$2=($D51+$D$60),$E51*$D$59*$F51,IF(AB$2=($D51+($D$60*2)),$E51*$D$59*$F51,"")))</f>
        <v>5259.375</v>
      </c>
      <c r="AC51" s="18" t="str">
        <f>IF(AC$2=$D51,$E51*$D$59*$F51,IF(AC$2=($D51+$D$60),$E51*$D$59*$F51,IF(AC$2=($D51+($D$60*2)),$E51*$D$59*$F51,"")))</f>
        <v/>
      </c>
      <c r="AD51" s="18" t="str">
        <f>IF(AD$2=$D51,$E51*$D$59*$F51,IF(AD$2=($D51+$D$60),$E51*$D$59*$F51,IF(AD$2=($D51+($D$60*2)),$E51*$D$59*$F51,"")))</f>
        <v/>
      </c>
      <c r="AE51" s="18" t="str">
        <f>IF(AE$2=$D51,$E51*$D$59*$F51,IF(AE$2=($D51+$D$60),$E51*$D$59*$F51,IF(AE$2=($D51+($D$60*2)),$E51*$D$59*$F51,"")))</f>
        <v/>
      </c>
      <c r="AG51" s="119" t="str">
        <f>IF(AG$2=$D51,$E51*$F51,IF(AG$2=($D51+$D$60),$E51*$F51,IF(AG$2=($D51+($D$60*2)),$E51*$F51,"")))</f>
        <v/>
      </c>
      <c r="AH51" s="119" t="str">
        <f>IF(AH$2=$D51,$E51*$F51,IF(AH$2=($D51+$D$60),$E51*$F51,IF(AH$2=($D51+($D$60*2)),$E51*$F51,"")))</f>
        <v/>
      </c>
      <c r="AI51" s="119" t="str">
        <f>IF(AI$2=$D51,$E51*$F51,IF(AI$2=($D51+$D$60),$E51*$F51,IF(AI$2=($D51+($D$60*2)),$E51*$F51,"")))</f>
        <v/>
      </c>
      <c r="AJ51" s="119">
        <f>IF(AJ$2=$D51,$E51*$F51,IF(AJ$2=($D51+$D$60),$E51*$F51,IF(AJ$2=($D51+($D$60*2)),$E51*$F51,"")))</f>
        <v>562.5</v>
      </c>
      <c r="AK51" s="119" t="str">
        <f>IF(AK$2=$D51,$E51*$F51,IF(AK$2=($D51+$D$60),$E51*$F51,IF(AK$2=($D51+($D$60*2)),$E51*$F51,"")))</f>
        <v/>
      </c>
      <c r="AL51" s="119" t="str">
        <f>IF(AL$2=$D51,$E51*$F51,IF(AL$2=($D51+$D$60),$E51*$F51,IF(AL$2=($D51+($D$60*2)),$E51*$F51,"")))</f>
        <v/>
      </c>
      <c r="AM51" s="119" t="str">
        <f>IF(AM$2=$D51,$E51*$F51,IF(AM$2=($D51+$D$60),$E51*$F51,IF(AM$2=($D51+($D$60*2)),$E51*$F51,"")))</f>
        <v/>
      </c>
      <c r="AN51" s="119" t="str">
        <f>IF(AN$2=$D51,$E51*$F51,IF(AN$2=($D51+$D$60),$E51*$F51,IF(AN$2=($D51+($D$60*2)),$E51*$F51,"")))</f>
        <v/>
      </c>
      <c r="AO51" s="119">
        <f>IF(AO$2=$D51,$E51*$F51,IF(AO$2=($D51+$D$60),$E51*$F51,IF(AO$2=($D51+($D$60*2)),$E51*$F51,"")))</f>
        <v>562.5</v>
      </c>
      <c r="AP51" s="119" t="str">
        <f>IF(AP$2=$D51,$E51*$F51,IF(AP$2=($D51+$D$60),$E51*$F51,IF(AP$2=($D51+($D$60*2)),$E51*$F51,"")))</f>
        <v/>
      </c>
      <c r="AQ51" s="119" t="str">
        <f>IF(AQ$2=$D51,$E51*$F51,IF(AQ$2=($D51+$D$60),$E51*$F51,IF(AQ$2=($D51+($D$60*2)),$E51*$F51,"")))</f>
        <v/>
      </c>
      <c r="AR51" s="119" t="str">
        <f>IF(AR$2=$D51,$E51*$F51,IF(AR$2=($D51+$D$60),$E51*$F51,IF(AR$2=($D51+($D$60*2)),$E51*$F51,"")))</f>
        <v/>
      </c>
    </row>
    <row r="52" spans="2:44" x14ac:dyDescent="0.2">
      <c r="C52" s="40" t="s">
        <v>17</v>
      </c>
      <c r="D52">
        <v>2021</v>
      </c>
      <c r="E52">
        <v>50</v>
      </c>
      <c r="F52" s="22">
        <v>0.5</v>
      </c>
      <c r="G52" s="18" t="str">
        <f>IF(G$2&gt;=$D52,$E52*$F52*$D$58,"")</f>
        <v/>
      </c>
      <c r="H52" s="18" t="str">
        <f>IF(H$2&gt;=$D52,$E52*$F52*$D$58,"")</f>
        <v/>
      </c>
      <c r="I52" s="18">
        <f>IF(I$2&gt;=$D52,$E52*$F52*$D$58,"")</f>
        <v>350</v>
      </c>
      <c r="J52" s="18">
        <f>IF(J$2&gt;=$D52,$E52*$F52*$D$58,"")</f>
        <v>350</v>
      </c>
      <c r="K52" s="18">
        <f>IF(K$2&gt;=$D52,$E52*$F52*$D$58,"")</f>
        <v>350</v>
      </c>
      <c r="L52" s="18">
        <f>IF(L$2&gt;=$D52,$E52*$F52*$D$58,"")</f>
        <v>350</v>
      </c>
      <c r="M52" s="18">
        <f>IF(M$2&gt;=$D52,$E52*$F52*$D$58,"")</f>
        <v>350</v>
      </c>
      <c r="N52" s="18">
        <f>IF(N$2&gt;=$D52,$E52*$F52*$D$58,"")</f>
        <v>350</v>
      </c>
      <c r="O52" s="18">
        <f>IF(O$2&gt;=$D52,$E52*$F52*$D$58,"")</f>
        <v>350</v>
      </c>
      <c r="P52" s="18">
        <f>IF(P$2&gt;=$D52,$E52*$F52*$D$58,"")</f>
        <v>350</v>
      </c>
      <c r="Q52" s="18">
        <f>IF(Q$2&gt;=$D52,$E52*$F52*$D$58,"")</f>
        <v>350</v>
      </c>
      <c r="R52" s="18">
        <f>IF(R$2&gt;=$D52,$E52*$F52*$D$58,"")</f>
        <v>350</v>
      </c>
      <c r="T52" s="18" t="str">
        <f>IF(T$2=$D52,$E52*$D$59*$F52,IF(T$2=($D52+$D$60),$E52*$D$59*$F52,IF(T$2=($D52+($D$60*2)),$E52*$D$59*$F52,"")))</f>
        <v/>
      </c>
      <c r="U52" s="18" t="str">
        <f>IF(U$2=$D52,$E52*$D$59*$F52,IF(U$2=($D52+$D$60),$E52*$D$59*$F52,IF(U$2=($D52+($D$60*2)),$E52*$D$59*$F52,"")))</f>
        <v/>
      </c>
      <c r="V52" s="18">
        <f>IF(V$2=$D52,$E52*$D$59*$F52,IF(V$2=($D52+$D$60),$E52*$D$59*$F52,IF(V$2=($D52+($D$60*2)),$E52*$D$59*$F52,"")))</f>
        <v>233.75</v>
      </c>
      <c r="W52" s="18" t="str">
        <f>IF(W$2=$D52,$E52*$D$59*$F52,IF(W$2=($D52+$D$60),$E52*$D$59*$F52,IF(W$2=($D52+($D$60*2)),$E52*$D$59*$F52,"")))</f>
        <v/>
      </c>
      <c r="X52" s="18" t="str">
        <f>IF(X$2=$D52,$E52*$D$59*$F52,IF(X$2=($D52+$D$60),$E52*$D$59*$F52,IF(X$2=($D52+($D$60*2)),$E52*$D$59*$F52,"")))</f>
        <v/>
      </c>
      <c r="Y52" s="18" t="str">
        <f>IF(Y$2=$D52,$E52*$D$59*$F52,IF(Y$2=($D52+$D$60),$E52*$D$59*$F52,IF(Y$2=($D52+($D$60*2)),$E52*$D$59*$F52,"")))</f>
        <v/>
      </c>
      <c r="Z52" s="18" t="str">
        <f>IF(Z$2=$D52,$E52*$D$59*$F52,IF(Z$2=($D52+$D$60),$E52*$D$59*$F52,IF(Z$2=($D52+($D$60*2)),$E52*$D$59*$F52,"")))</f>
        <v/>
      </c>
      <c r="AA52" s="18">
        <f>IF(AA$2=$D52,$E52*$D$59*$F52,IF(AA$2=($D52+$D$60),$E52*$D$59*$F52,IF(AA$2=($D52+($D$60*2)),$E52*$D$59*$F52,"")))</f>
        <v>233.75</v>
      </c>
      <c r="AB52" s="18" t="str">
        <f>IF(AB$2=$D52,$E52*$D$59*$F52,IF(AB$2=($D52+$D$60),$E52*$D$59*$F52,IF(AB$2=($D52+($D$60*2)),$E52*$D$59*$F52,"")))</f>
        <v/>
      </c>
      <c r="AC52" s="18" t="str">
        <f>IF(AC$2=$D52,$E52*$D$59*$F52,IF(AC$2=($D52+$D$60),$E52*$D$59*$F52,IF(AC$2=($D52+($D$60*2)),$E52*$D$59*$F52,"")))</f>
        <v/>
      </c>
      <c r="AD52" s="18" t="str">
        <f>IF(AD$2=$D52,$E52*$D$59*$F52,IF(AD$2=($D52+$D$60),$E52*$D$59*$F52,IF(AD$2=($D52+($D$60*2)),$E52*$D$59*$F52,"")))</f>
        <v/>
      </c>
      <c r="AE52" s="18" t="str">
        <f>IF(AE$2=$D52,$E52*$D$59*$F52,IF(AE$2=($D52+$D$60),$E52*$D$59*$F52,IF(AE$2=($D52+($D$60*2)),$E52*$D$59*$F52,"")))</f>
        <v/>
      </c>
      <c r="AG52" s="119" t="str">
        <f>IF(AG$2=$D52,$E52*$F52,IF(AG$2=($D52+$D$60),$E52*$F52,IF(AG$2=($D52+($D$60*2)),$E52*$F52,"")))</f>
        <v/>
      </c>
      <c r="AH52" s="119" t="str">
        <f>IF(AH$2=$D52,$E52*$F52,IF(AH$2=($D52+$D$60),$E52*$F52,IF(AH$2=($D52+($D$60*2)),$E52*$F52,"")))</f>
        <v/>
      </c>
      <c r="AI52" s="119">
        <f>IF(AI$2=$D52,$E52*$F52,IF(AI$2=($D52+$D$60),$E52*$F52,IF(AI$2=($D52+($D$60*2)),$E52*$F52,"")))</f>
        <v>25</v>
      </c>
      <c r="AJ52" s="119" t="str">
        <f>IF(AJ$2=$D52,$E52*$F52,IF(AJ$2=($D52+$D$60),$E52*$F52,IF(AJ$2=($D52+($D$60*2)),$E52*$F52,"")))</f>
        <v/>
      </c>
      <c r="AK52" s="119" t="str">
        <f>IF(AK$2=$D52,$E52*$F52,IF(AK$2=($D52+$D$60),$E52*$F52,IF(AK$2=($D52+($D$60*2)),$E52*$F52,"")))</f>
        <v/>
      </c>
      <c r="AL52" s="119" t="str">
        <f>IF(AL$2=$D52,$E52*$F52,IF(AL$2=($D52+$D$60),$E52*$F52,IF(AL$2=($D52+($D$60*2)),$E52*$F52,"")))</f>
        <v/>
      </c>
      <c r="AM52" s="119" t="str">
        <f>IF(AM$2=$D52,$E52*$F52,IF(AM$2=($D52+$D$60),$E52*$F52,IF(AM$2=($D52+($D$60*2)),$E52*$F52,"")))</f>
        <v/>
      </c>
      <c r="AN52" s="119">
        <f>IF(AN$2=$D52,$E52*$F52,IF(AN$2=($D52+$D$60),$E52*$F52,IF(AN$2=($D52+($D$60*2)),$E52*$F52,"")))</f>
        <v>25</v>
      </c>
      <c r="AO52" s="119" t="str">
        <f>IF(AO$2=$D52,$E52*$F52,IF(AO$2=($D52+$D$60),$E52*$F52,IF(AO$2=($D52+($D$60*2)),$E52*$F52,"")))</f>
        <v/>
      </c>
      <c r="AP52" s="119" t="str">
        <f>IF(AP$2=$D52,$E52*$F52,IF(AP$2=($D52+$D$60),$E52*$F52,IF(AP$2=($D52+($D$60*2)),$E52*$F52,"")))</f>
        <v/>
      </c>
      <c r="AQ52" s="119" t="str">
        <f>IF(AQ$2=$D52,$E52*$F52,IF(AQ$2=($D52+$D$60),$E52*$F52,IF(AQ$2=($D52+($D$60*2)),$E52*$F52,"")))</f>
        <v/>
      </c>
      <c r="AR52" s="119" t="str">
        <f>IF(AR$2=$D52,$E52*$F52,IF(AR$2=($D52+$D$60),$E52*$F52,IF(AR$2=($D52+($D$60*2)),$E52*$F52,"")))</f>
        <v/>
      </c>
    </row>
    <row r="53" spans="2:44" ht="17" thickBot="1" x14ac:dyDescent="0.2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T53" s="18" t="str">
        <f>IF(T$2=$D53,$E53*$D$59*$F53,IF(T$2=($D53+$D$60),$E53*$D$59*$F53,IF(T$2=($D53+($D$60*2)),$E53*$D$59*$F53,"")))</f>
        <v/>
      </c>
      <c r="U53" s="18" t="str">
        <f>IF(U$2=$D53,$E53*$D$59*$F53,IF(U$2=($D53+$D$60),$E53*$D$59*$F53,IF(U$2=($D53+($D$60*2)),$E53*$D$59*$F53,"")))</f>
        <v/>
      </c>
      <c r="V53" s="18" t="str">
        <f>IF(V$2=$D53,$E53*$D$59*$F53,IF(V$2=($D53+$D$60),$E53*$D$59*$F53,IF(V$2=($D53+($D$60*2)),$E53*$D$59*$F53,"")))</f>
        <v/>
      </c>
      <c r="W53" s="18" t="str">
        <f>IF(W$2=$D53,$E53*$D$59*$F53,IF(W$2=($D53+$D$60),$E53*$D$59*$F53,IF(W$2=($D53+($D$60*2)),$E53*$D$59*$F53,"")))</f>
        <v/>
      </c>
      <c r="X53" s="18" t="str">
        <f>IF(X$2=$D53,$E53*$D$59*$F53,IF(X$2=($D53+$D$60),$E53*$D$59*$F53,IF(X$2=($D53+($D$60*2)),$E53*$D$59*$F53,"")))</f>
        <v/>
      </c>
      <c r="Y53" s="18" t="str">
        <f>IF(Y$2=$D53,$E53*$D$59*$F53,IF(Y$2=($D53+$D$60),$E53*$D$59*$F53,IF(Y$2=($D53+($D$60*2)),$E53*$D$59*$F53,"")))</f>
        <v/>
      </c>
      <c r="Z53" s="18" t="str">
        <f>IF(Z$2=$D53,$E53*$D$59*$F53,IF(Z$2=($D53+$D$60),$E53*$D$59*$F53,IF(Z$2=($D53+($D$60*2)),$E53*$D$59*$F53,"")))</f>
        <v/>
      </c>
      <c r="AA53" s="18" t="str">
        <f>IF(AA$2=$D53,$E53*$D$59*$F53,IF(AA$2=($D53+$D$60),$E53*$D$59*$F53,IF(AA$2=($D53+($D$60*2)),$E53*$D$59*$F53,"")))</f>
        <v/>
      </c>
      <c r="AB53" s="18" t="str">
        <f>IF(AB$2=$D53,$E53*$D$59*$F53,IF(AB$2=($D53+$D$60),$E53*$D$59*$F53,IF(AB$2=($D53+($D$60*2)),$E53*$D$59*$F53,"")))</f>
        <v/>
      </c>
      <c r="AC53" s="18" t="str">
        <f>IF(AC$2=$D53,$E53*$D$59*$F53,IF(AC$2=($D53+$D$60),$E53*$D$59*$F53,IF(AC$2=($D53+($D$60*2)),$E53*$D$59*$F53,"")))</f>
        <v/>
      </c>
      <c r="AD53" s="18" t="str">
        <f>IF(AD$2=$D53,$E53*$D$59*$F53,IF(AD$2=($D53+$D$60),$E53*$D$59*$F53,IF(AD$2=($D53+($D$60*2)),$E53*$D$59*$F53,"")))</f>
        <v/>
      </c>
      <c r="AE53" s="18" t="str">
        <f>IF(AE$2=$D53,$E53*$D$59*$F53,IF(AE$2=($D53+$D$60),$E53*$D$59*$F53,IF(AE$2=($D53+($D$60*2)),$E53*$D$59*$F53,"")))</f>
        <v/>
      </c>
      <c r="AG53" s="119" t="str">
        <f>IF(AG$2=$D53,$E53*$F53,IF(AG$2=($D53+$D$60),$E53*$F53,IF(AG$2=($D53+($D$60*2)),$E53*$F53,"")))</f>
        <v/>
      </c>
      <c r="AH53" s="119" t="str">
        <f>IF(AH$2=$D53,$E53*$F53,IF(AH$2=($D53+$D$60),$E53*$F53,IF(AH$2=($D53+($D$60*2)),$E53*$F53,"")))</f>
        <v/>
      </c>
      <c r="AI53" s="119" t="str">
        <f>IF(AI$2=$D53,$E53*$F53,IF(AI$2=($D53+$D$60),$E53*$F53,IF(AI$2=($D53+($D$60*2)),$E53*$F53,"")))</f>
        <v/>
      </c>
      <c r="AJ53" s="119" t="str">
        <f>IF(AJ$2=$D53,$E53*$F53,IF(AJ$2=($D53+$D$60),$E53*$F53,IF(AJ$2=($D53+($D$60*2)),$E53*$F53,"")))</f>
        <v/>
      </c>
      <c r="AK53" s="119" t="str">
        <f>IF(AK$2=$D53,$E53*$F53,IF(AK$2=($D53+$D$60),$E53*$F53,IF(AK$2=($D53+($D$60*2)),$E53*$F53,"")))</f>
        <v/>
      </c>
      <c r="AL53" s="119" t="str">
        <f>IF(AL$2=$D53,$E53*$F53,IF(AL$2=($D53+$D$60),$E53*$F53,IF(AL$2=($D53+($D$60*2)),$E53*$F53,"")))</f>
        <v/>
      </c>
      <c r="AM53" s="119" t="str">
        <f>IF(AM$2=$D53,$E53*$F53,IF(AM$2=($D53+$D$60),$E53*$F53,IF(AM$2=($D53+($D$60*2)),$E53*$F53,"")))</f>
        <v/>
      </c>
      <c r="AN53" s="119" t="str">
        <f>IF(AN$2=$D53,$E53*$F53,IF(AN$2=($D53+$D$60),$E53*$F53,IF(AN$2=($D53+($D$60*2)),$E53*$F53,"")))</f>
        <v/>
      </c>
      <c r="AO53" s="119" t="str">
        <f>IF(AO$2=$D53,$E53*$F53,IF(AO$2=($D53+$D$60),$E53*$F53,IF(AO$2=($D53+($D$60*2)),$E53*$F53,"")))</f>
        <v/>
      </c>
      <c r="AP53" s="119" t="str">
        <f>IF(AP$2=$D53,$E53*$F53,IF(AP$2=($D53+$D$60),$E53*$F53,IF(AP$2=($D53+($D$60*2)),$E53*$F53,"")))</f>
        <v/>
      </c>
      <c r="AQ53" s="119" t="str">
        <f>IF(AQ$2=$D53,$E53*$F53,IF(AQ$2=($D53+$D$60),$E53*$F53,IF(AQ$2=($D53+($D$60*2)),$E53*$F53,"")))</f>
        <v/>
      </c>
      <c r="AR53" s="119" t="str">
        <f>IF(AR$2=$D53,$E53*$F53,IF(AR$2=($D53+$D$60),$E53*$F53,IF(AR$2=($D53+($D$60*2)),$E53*$F53,"")))</f>
        <v/>
      </c>
    </row>
    <row r="54" spans="2:44" s="19" customFormat="1" ht="17" thickBot="1" x14ac:dyDescent="0.25">
      <c r="B54" s="26" t="s">
        <v>56</v>
      </c>
      <c r="C54" s="27" t="s">
        <v>11</v>
      </c>
      <c r="D54" s="27"/>
      <c r="E54" s="27"/>
      <c r="F54" s="27"/>
      <c r="G54" s="33">
        <f>SUM(G3:G53)</f>
        <v>0</v>
      </c>
      <c r="H54" s="33">
        <f>SUM(H3:H53)</f>
        <v>56</v>
      </c>
      <c r="I54" s="33">
        <f>SUM(I3:I53)</f>
        <v>60654.16</v>
      </c>
      <c r="J54" s="33">
        <f>SUM(J3:J53)</f>
        <v>99766.66</v>
      </c>
      <c r="K54" s="33">
        <f>SUM(K3:K53)</f>
        <v>125666.66</v>
      </c>
      <c r="L54" s="33">
        <f>SUM(L3:L53)</f>
        <v>144566.66</v>
      </c>
      <c r="M54" s="33">
        <f>SUM(M3:M53)</f>
        <v>163466.66</v>
      </c>
      <c r="N54" s="33">
        <f>SUM(N3:N53)</f>
        <v>163466.66</v>
      </c>
      <c r="O54" s="33">
        <f>SUM(O3:O53)</f>
        <v>163466.66</v>
      </c>
      <c r="P54" s="33">
        <f>SUM(P3:P53)</f>
        <v>163410.66</v>
      </c>
      <c r="Q54" s="33">
        <f>SUM(Q3:Q53)</f>
        <v>163466.66</v>
      </c>
      <c r="R54" s="34">
        <f>SUM(R3:R53)</f>
        <v>163466.66</v>
      </c>
      <c r="T54" s="33">
        <f>SUM(T3:T53)</f>
        <v>0</v>
      </c>
      <c r="U54" s="33">
        <f>SUM(U3:U53)</f>
        <v>37.4</v>
      </c>
      <c r="V54" s="33">
        <f>SUM(V3:V53)</f>
        <v>40470.913999999997</v>
      </c>
      <c r="W54" s="33">
        <f>SUM(W3:W53)</f>
        <v>26121.5625</v>
      </c>
      <c r="X54" s="33">
        <f>SUM(X3:X53)</f>
        <v>17297.5</v>
      </c>
      <c r="Y54" s="33">
        <f>SUM(Y3:Y53)</f>
        <v>12622.5</v>
      </c>
      <c r="Z54" s="33">
        <f>SUM(Z3:Z53)</f>
        <v>12659.9</v>
      </c>
      <c r="AA54" s="33">
        <f>SUM(AA3:AA53)</f>
        <v>40470.913999999997</v>
      </c>
      <c r="AB54" s="33">
        <f>SUM(AB3:AB53)</f>
        <v>26121.5625</v>
      </c>
      <c r="AC54" s="33">
        <f>SUM(AC3:AC53)</f>
        <v>17297.5</v>
      </c>
      <c r="AD54" s="33">
        <f>SUM(AD3:AD53)</f>
        <v>12622.5</v>
      </c>
      <c r="AE54" s="34">
        <f>SUM(AE3:AE53)</f>
        <v>12659.9</v>
      </c>
      <c r="AF54" s="121"/>
      <c r="AG54" s="99">
        <f>SUM(AG4:AG53)</f>
        <v>0</v>
      </c>
      <c r="AH54" s="99">
        <f t="shared" ref="AH54:AR54" si="2">SUM(AH4:AH53)</f>
        <v>4</v>
      </c>
      <c r="AI54" s="99">
        <f t="shared" si="2"/>
        <v>4328.4400000000005</v>
      </c>
      <c r="AJ54" s="99">
        <f t="shared" si="2"/>
        <v>2793.75</v>
      </c>
      <c r="AK54" s="99">
        <f t="shared" si="2"/>
        <v>1850</v>
      </c>
      <c r="AL54" s="99">
        <f t="shared" si="2"/>
        <v>1350</v>
      </c>
      <c r="AM54" s="99">
        <f t="shared" si="2"/>
        <v>1354</v>
      </c>
      <c r="AN54" s="99">
        <f t="shared" si="2"/>
        <v>4328.4400000000005</v>
      </c>
      <c r="AO54" s="99">
        <f t="shared" si="2"/>
        <v>2793.75</v>
      </c>
      <c r="AP54" s="99">
        <f t="shared" si="2"/>
        <v>1850</v>
      </c>
      <c r="AQ54" s="99">
        <f t="shared" si="2"/>
        <v>1350</v>
      </c>
      <c r="AR54" s="99">
        <f t="shared" si="2"/>
        <v>1354</v>
      </c>
    </row>
    <row r="55" spans="2:44" x14ac:dyDescent="0.2"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2:44" x14ac:dyDescent="0.2"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2:44" x14ac:dyDescent="0.2">
      <c r="B57" s="19" t="s">
        <v>118</v>
      </c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2:44" x14ac:dyDescent="0.2">
      <c r="C58" s="86" t="s">
        <v>94</v>
      </c>
      <c r="D58" s="18">
        <v>14</v>
      </c>
      <c r="E58" t="s">
        <v>28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2:44" x14ac:dyDescent="0.2">
      <c r="C59" s="86" t="s">
        <v>57</v>
      </c>
      <c r="D59" s="118">
        <v>9.35</v>
      </c>
      <c r="E59" t="s">
        <v>28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2:44" x14ac:dyDescent="0.2">
      <c r="C60" s="86" t="s">
        <v>116</v>
      </c>
      <c r="D60" s="86">
        <v>5</v>
      </c>
      <c r="E60" s="86" t="s">
        <v>117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2:44" x14ac:dyDescent="0.2"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2:44" x14ac:dyDescent="0.2">
      <c r="B62" s="19" t="s">
        <v>130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2:44" x14ac:dyDescent="0.2">
      <c r="C63" t="s">
        <v>131</v>
      </c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2:44" x14ac:dyDescent="0.2"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20:31" x14ac:dyDescent="0.2"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20:31" x14ac:dyDescent="0.2"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20:31" x14ac:dyDescent="0.2"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20:31" x14ac:dyDescent="0.2"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20:31" x14ac:dyDescent="0.2"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20:31" x14ac:dyDescent="0.2"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20:31" x14ac:dyDescent="0.2"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20:31" x14ac:dyDescent="0.2"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20:31" x14ac:dyDescent="0.2"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20:31" x14ac:dyDescent="0.2"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20:31" x14ac:dyDescent="0.2"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20:31" x14ac:dyDescent="0.2"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20:31" x14ac:dyDescent="0.2"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20:31" x14ac:dyDescent="0.2"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</row>
    <row r="79" spans="20:31" x14ac:dyDescent="0.2"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</row>
    <row r="80" spans="20:31" x14ac:dyDescent="0.2"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3AD9-DA3F-F94A-AAE8-C533EDAA4389}">
  <dimension ref="B1:X40"/>
  <sheetViews>
    <sheetView zoomScaleNormal="100" workbookViewId="0">
      <pane ySplit="2" topLeftCell="A3" activePane="bottomLeft" state="frozen"/>
      <selection pane="bottomLeft" activeCell="K30" sqref="K30"/>
    </sheetView>
  </sheetViews>
  <sheetFormatPr baseColWidth="10" defaultRowHeight="16" x14ac:dyDescent="0.2"/>
  <cols>
    <col min="1" max="1" width="1.5" customWidth="1"/>
    <col min="2" max="2" width="7" customWidth="1"/>
    <col min="3" max="3" width="11" bestFit="1" customWidth="1"/>
    <col min="4" max="4" width="5.5" bestFit="1" customWidth="1"/>
    <col min="5" max="5" width="10.1640625" bestFit="1" customWidth="1"/>
    <col min="6" max="6" width="10.33203125" customWidth="1"/>
    <col min="7" max="7" width="6.1640625" bestFit="1" customWidth="1"/>
    <col min="8" max="10" width="8" bestFit="1" customWidth="1"/>
    <col min="11" max="11" width="46" style="87" bestFit="1" customWidth="1"/>
    <col min="12" max="12" width="20.83203125" bestFit="1" customWidth="1"/>
    <col min="13" max="13" width="8.1640625" bestFit="1" customWidth="1"/>
    <col min="14" max="14" width="9" bestFit="1" customWidth="1"/>
    <col min="15" max="24" width="10" bestFit="1" customWidth="1"/>
  </cols>
  <sheetData>
    <row r="1" spans="2:24" ht="4" customHeight="1" thickBot="1" x14ac:dyDescent="0.25"/>
    <row r="2" spans="2:24" ht="18" thickBot="1" x14ac:dyDescent="0.25">
      <c r="D2" s="81" t="s">
        <v>12</v>
      </c>
      <c r="E2" s="82" t="s">
        <v>103</v>
      </c>
      <c r="F2" s="82" t="s">
        <v>41</v>
      </c>
      <c r="G2" s="82" t="s">
        <v>109</v>
      </c>
      <c r="H2" s="82" t="s">
        <v>3</v>
      </c>
      <c r="I2" s="82" t="s">
        <v>40</v>
      </c>
      <c r="J2" s="83" t="s">
        <v>1</v>
      </c>
      <c r="K2" s="88" t="s">
        <v>25</v>
      </c>
      <c r="L2" s="64" t="s">
        <v>13</v>
      </c>
      <c r="M2" s="64" t="s">
        <v>0</v>
      </c>
      <c r="N2" s="23">
        <v>2020</v>
      </c>
      <c r="O2" s="23">
        <v>2021</v>
      </c>
      <c r="P2" s="23">
        <v>2022</v>
      </c>
      <c r="Q2" s="23">
        <v>2023</v>
      </c>
      <c r="R2" s="23">
        <v>2024</v>
      </c>
      <c r="S2" s="23">
        <v>2025</v>
      </c>
      <c r="T2" s="23">
        <v>2026</v>
      </c>
      <c r="U2" s="23">
        <v>2027</v>
      </c>
      <c r="V2" s="23">
        <v>2028</v>
      </c>
      <c r="W2" s="23">
        <v>2029</v>
      </c>
      <c r="X2" s="23">
        <v>2030</v>
      </c>
    </row>
    <row r="3" spans="2:24" ht="17" thickBot="1" x14ac:dyDescent="0.25">
      <c r="B3" s="84" t="s">
        <v>32</v>
      </c>
      <c r="C3" s="85"/>
      <c r="D3" s="85"/>
      <c r="E3" s="85"/>
      <c r="F3" s="85"/>
      <c r="G3" s="85"/>
      <c r="H3" s="89">
        <f>SUM(H4:H6)</f>
        <v>1000</v>
      </c>
      <c r="I3" s="89">
        <f t="shared" ref="I3:J3" si="0">SUM(I4:I6)</f>
        <v>500</v>
      </c>
      <c r="J3" s="90">
        <f t="shared" si="0"/>
        <v>0</v>
      </c>
      <c r="L3" s="1" t="s">
        <v>9</v>
      </c>
      <c r="M3" s="2"/>
      <c r="N3" s="2"/>
      <c r="O3" s="2"/>
      <c r="P3" s="2"/>
      <c r="Q3" s="2"/>
      <c r="R3" s="2"/>
      <c r="S3" s="2"/>
      <c r="T3" s="3"/>
      <c r="U3" s="3"/>
      <c r="V3" s="3"/>
      <c r="W3" s="2"/>
      <c r="X3" s="3"/>
    </row>
    <row r="4" spans="2:24" x14ac:dyDescent="0.2">
      <c r="C4" t="s">
        <v>33</v>
      </c>
      <c r="D4">
        <v>5</v>
      </c>
      <c r="E4" s="18">
        <v>100</v>
      </c>
      <c r="F4" s="18">
        <f t="shared" ref="F4:F5" si="1">D4*E4</f>
        <v>500</v>
      </c>
      <c r="G4" t="s">
        <v>3</v>
      </c>
      <c r="H4" s="18">
        <f>IF($G4="Low",$F4,"")</f>
        <v>500</v>
      </c>
      <c r="I4" s="18" t="str">
        <f>IF($G4="Med",$F4,"")</f>
        <v/>
      </c>
      <c r="J4" s="18" t="str">
        <f>IF($G4="High",$F4,"")</f>
        <v/>
      </c>
      <c r="K4" s="87" t="s">
        <v>45</v>
      </c>
      <c r="L4" s="4"/>
      <c r="M4" s="5" t="s">
        <v>1</v>
      </c>
      <c r="N4" s="6">
        <f>Expenses!J31+N5</f>
        <v>4200</v>
      </c>
      <c r="O4" s="6">
        <f t="shared" ref="O4:X4" si="2">N4</f>
        <v>4200</v>
      </c>
      <c r="P4" s="6">
        <f t="shared" si="2"/>
        <v>4200</v>
      </c>
      <c r="Q4" s="6">
        <f t="shared" si="2"/>
        <v>4200</v>
      </c>
      <c r="R4" s="6">
        <f t="shared" si="2"/>
        <v>4200</v>
      </c>
      <c r="S4" s="6">
        <f t="shared" si="2"/>
        <v>4200</v>
      </c>
      <c r="T4" s="6">
        <f t="shared" si="2"/>
        <v>4200</v>
      </c>
      <c r="U4" s="6">
        <f t="shared" si="2"/>
        <v>4200</v>
      </c>
      <c r="V4" s="6">
        <f t="shared" si="2"/>
        <v>4200</v>
      </c>
      <c r="W4" s="6">
        <f t="shared" si="2"/>
        <v>4200</v>
      </c>
      <c r="X4" s="6">
        <f t="shared" si="2"/>
        <v>4200</v>
      </c>
    </row>
    <row r="5" spans="2:24" x14ac:dyDescent="0.2">
      <c r="C5" t="s">
        <v>46</v>
      </c>
      <c r="D5">
        <v>5</v>
      </c>
      <c r="E5" s="18">
        <v>100</v>
      </c>
      <c r="F5" s="18">
        <f t="shared" si="1"/>
        <v>500</v>
      </c>
      <c r="G5" t="s">
        <v>40</v>
      </c>
      <c r="H5" s="18" t="str">
        <f t="shared" ref="H5:H10" si="3">IF($G5="Low",$F5,"")</f>
        <v/>
      </c>
      <c r="I5" s="18">
        <f t="shared" ref="I5:I10" si="4">IF($G5="Med",$F5,"")</f>
        <v>500</v>
      </c>
      <c r="J5" s="18" t="str">
        <f t="shared" ref="J5:J10" si="5">IF($G5="High",$F5,"")</f>
        <v/>
      </c>
      <c r="K5" s="87" t="s">
        <v>47</v>
      </c>
      <c r="L5" s="7"/>
      <c r="M5" s="5" t="s">
        <v>2</v>
      </c>
      <c r="N5" s="6">
        <f>Expenses!I31+N6</f>
        <v>3000</v>
      </c>
      <c r="O5" s="6">
        <f t="shared" ref="O5:X5" si="6">N5</f>
        <v>3000</v>
      </c>
      <c r="P5" s="6">
        <f t="shared" si="6"/>
        <v>3000</v>
      </c>
      <c r="Q5" s="6">
        <f t="shared" si="6"/>
        <v>3000</v>
      </c>
      <c r="R5" s="6">
        <f t="shared" si="6"/>
        <v>3000</v>
      </c>
      <c r="S5" s="6">
        <f t="shared" si="6"/>
        <v>3000</v>
      </c>
      <c r="T5" s="6">
        <f t="shared" si="6"/>
        <v>3000</v>
      </c>
      <c r="U5" s="6">
        <f t="shared" si="6"/>
        <v>3000</v>
      </c>
      <c r="V5" s="6">
        <f t="shared" si="6"/>
        <v>3000</v>
      </c>
      <c r="W5" s="6">
        <f t="shared" si="6"/>
        <v>3000</v>
      </c>
      <c r="X5" s="6">
        <f t="shared" si="6"/>
        <v>3000</v>
      </c>
    </row>
    <row r="6" spans="2:24" ht="17" thickBot="1" x14ac:dyDescent="0.25">
      <c r="C6" t="s">
        <v>96</v>
      </c>
      <c r="D6">
        <v>5</v>
      </c>
      <c r="E6" s="18">
        <v>100</v>
      </c>
      <c r="F6" s="18">
        <f t="shared" ref="F6" si="7">D6*E6</f>
        <v>500</v>
      </c>
      <c r="G6" t="s">
        <v>3</v>
      </c>
      <c r="H6" s="18">
        <f t="shared" si="3"/>
        <v>500</v>
      </c>
      <c r="I6" s="18" t="str">
        <f t="shared" si="4"/>
        <v/>
      </c>
      <c r="J6" s="18" t="str">
        <f t="shared" si="5"/>
        <v/>
      </c>
      <c r="K6" s="87" t="s">
        <v>105</v>
      </c>
      <c r="L6" s="8"/>
      <c r="M6" s="5" t="s">
        <v>3</v>
      </c>
      <c r="N6" s="6">
        <f>Expenses!H31</f>
        <v>1200</v>
      </c>
      <c r="O6" s="6">
        <f t="shared" ref="O6:X6" si="8">N6</f>
        <v>1200</v>
      </c>
      <c r="P6" s="6">
        <f t="shared" si="8"/>
        <v>1200</v>
      </c>
      <c r="Q6" s="6">
        <f t="shared" si="8"/>
        <v>1200</v>
      </c>
      <c r="R6" s="6">
        <f t="shared" si="8"/>
        <v>1200</v>
      </c>
      <c r="S6" s="6">
        <f t="shared" si="8"/>
        <v>1200</v>
      </c>
      <c r="T6" s="6">
        <f t="shared" si="8"/>
        <v>1200</v>
      </c>
      <c r="U6" s="6">
        <f t="shared" si="8"/>
        <v>1200</v>
      </c>
      <c r="V6" s="6">
        <f t="shared" si="8"/>
        <v>1200</v>
      </c>
      <c r="W6" s="6">
        <f t="shared" si="8"/>
        <v>1200</v>
      </c>
      <c r="X6" s="6">
        <f t="shared" si="8"/>
        <v>1200</v>
      </c>
    </row>
    <row r="7" spans="2:24" ht="17" thickBot="1" x14ac:dyDescent="0.25">
      <c r="B7" s="84" t="s">
        <v>101</v>
      </c>
      <c r="C7" s="85"/>
      <c r="D7" s="85"/>
      <c r="E7" s="85"/>
      <c r="F7" s="85"/>
      <c r="G7" s="85"/>
      <c r="H7" s="89">
        <f>SUM(H8:H14)</f>
        <v>310</v>
      </c>
      <c r="I7" s="89">
        <f t="shared" ref="I7:J7" si="9">SUM(I8:I14)</f>
        <v>750</v>
      </c>
      <c r="J7" s="89">
        <f t="shared" si="9"/>
        <v>870</v>
      </c>
      <c r="L7" s="1" t="s">
        <v>15</v>
      </c>
      <c r="M7" s="2"/>
      <c r="N7" s="2"/>
      <c r="O7" s="2"/>
      <c r="P7" s="2"/>
      <c r="Q7" s="2"/>
      <c r="R7" s="2"/>
      <c r="S7" s="2"/>
      <c r="T7" s="3"/>
      <c r="U7" s="3"/>
      <c r="V7" s="3"/>
      <c r="W7" s="2"/>
      <c r="X7" s="3"/>
    </row>
    <row r="8" spans="2:24" x14ac:dyDescent="0.2">
      <c r="C8" t="s">
        <v>95</v>
      </c>
      <c r="D8">
        <v>5</v>
      </c>
      <c r="E8" s="18">
        <v>50</v>
      </c>
      <c r="F8" s="18">
        <f t="shared" ref="F8:F13" si="10">D8*E8</f>
        <v>250</v>
      </c>
      <c r="G8" t="s">
        <v>3</v>
      </c>
      <c r="H8" s="18">
        <f t="shared" si="3"/>
        <v>250</v>
      </c>
      <c r="I8" s="18" t="str">
        <f t="shared" si="4"/>
        <v/>
      </c>
      <c r="J8" s="18" t="str">
        <f t="shared" si="5"/>
        <v/>
      </c>
      <c r="L8" s="38"/>
      <c r="M8" s="5" t="s">
        <v>1</v>
      </c>
      <c r="N8" s="6">
        <f t="shared" ref="N8:X8" si="11">N10*3</f>
        <v>112.19999999999999</v>
      </c>
      <c r="O8" s="6">
        <f t="shared" si="11"/>
        <v>121412.742</v>
      </c>
      <c r="P8" s="6">
        <f t="shared" si="11"/>
        <v>78364.6875</v>
      </c>
      <c r="Q8" s="6">
        <f t="shared" si="11"/>
        <v>51892.5</v>
      </c>
      <c r="R8" s="6">
        <f t="shared" si="11"/>
        <v>37867.5</v>
      </c>
      <c r="S8" s="6">
        <f t="shared" si="11"/>
        <v>37979.699999999997</v>
      </c>
      <c r="T8" s="6">
        <f t="shared" si="11"/>
        <v>121412.742</v>
      </c>
      <c r="U8" s="6">
        <f t="shared" si="11"/>
        <v>78364.6875</v>
      </c>
      <c r="V8" s="6">
        <f t="shared" si="11"/>
        <v>51892.5</v>
      </c>
      <c r="W8" s="6">
        <f t="shared" si="11"/>
        <v>37867.5</v>
      </c>
      <c r="X8" s="6">
        <f t="shared" si="11"/>
        <v>37979.699999999997</v>
      </c>
    </row>
    <row r="9" spans="2:24" x14ac:dyDescent="0.2">
      <c r="C9" t="s">
        <v>42</v>
      </c>
      <c r="D9">
        <v>5</v>
      </c>
      <c r="E9" s="18">
        <v>120</v>
      </c>
      <c r="F9" s="18">
        <f t="shared" si="10"/>
        <v>600</v>
      </c>
      <c r="G9" t="s">
        <v>40</v>
      </c>
      <c r="H9" s="18" t="str">
        <f>IF($G9="Low",$F9,"")</f>
        <v/>
      </c>
      <c r="I9" s="18">
        <f>IF($G9="Med",$F9,"")</f>
        <v>600</v>
      </c>
      <c r="J9" s="18" t="str">
        <f>IF($G9="High",$F9,"")</f>
        <v/>
      </c>
      <c r="L9" s="7"/>
      <c r="M9" s="5" t="s">
        <v>2</v>
      </c>
      <c r="N9" s="6">
        <f t="shared" ref="N9:X9" si="12">N10*2</f>
        <v>74.8</v>
      </c>
      <c r="O9" s="6">
        <f t="shared" si="12"/>
        <v>80941.827999999994</v>
      </c>
      <c r="P9" s="6">
        <f t="shared" si="12"/>
        <v>52243.125</v>
      </c>
      <c r="Q9" s="6">
        <f t="shared" si="12"/>
        <v>34595</v>
      </c>
      <c r="R9" s="6">
        <f t="shared" si="12"/>
        <v>25245</v>
      </c>
      <c r="S9" s="6">
        <f t="shared" si="12"/>
        <v>25319.8</v>
      </c>
      <c r="T9" s="6">
        <f t="shared" si="12"/>
        <v>80941.827999999994</v>
      </c>
      <c r="U9" s="6">
        <f t="shared" si="12"/>
        <v>52243.125</v>
      </c>
      <c r="V9" s="6">
        <f t="shared" si="12"/>
        <v>34595</v>
      </c>
      <c r="W9" s="6">
        <f t="shared" si="12"/>
        <v>25245</v>
      </c>
      <c r="X9" s="6">
        <f t="shared" si="12"/>
        <v>25319.8</v>
      </c>
    </row>
    <row r="10" spans="2:24" ht="17" thickBot="1" x14ac:dyDescent="0.25">
      <c r="C10" t="s">
        <v>43</v>
      </c>
      <c r="D10">
        <v>5</v>
      </c>
      <c r="E10" s="18">
        <v>150</v>
      </c>
      <c r="F10" s="18">
        <f t="shared" si="10"/>
        <v>750</v>
      </c>
      <c r="G10" t="s">
        <v>1</v>
      </c>
      <c r="H10" s="18" t="str">
        <f t="shared" si="3"/>
        <v/>
      </c>
      <c r="I10" s="18" t="str">
        <f t="shared" si="4"/>
        <v/>
      </c>
      <c r="J10" s="18">
        <f t="shared" si="5"/>
        <v>750</v>
      </c>
      <c r="L10" s="8"/>
      <c r="M10" s="5" t="s">
        <v>3</v>
      </c>
      <c r="N10" s="6">
        <f>Pipeline!U54</f>
        <v>37.4</v>
      </c>
      <c r="O10" s="6">
        <f>Pipeline!V54</f>
        <v>40470.913999999997</v>
      </c>
      <c r="P10" s="6">
        <f>Pipeline!W54</f>
        <v>26121.5625</v>
      </c>
      <c r="Q10" s="6">
        <f>Pipeline!X54</f>
        <v>17297.5</v>
      </c>
      <c r="R10" s="6">
        <f>Pipeline!Y54</f>
        <v>12622.5</v>
      </c>
      <c r="S10" s="6">
        <f>Pipeline!Z54</f>
        <v>12659.9</v>
      </c>
      <c r="T10" s="6">
        <f>Pipeline!AA54</f>
        <v>40470.913999999997</v>
      </c>
      <c r="U10" s="6">
        <f>Pipeline!AB54</f>
        <v>26121.5625</v>
      </c>
      <c r="V10" s="6">
        <f>Pipeline!AC54</f>
        <v>17297.5</v>
      </c>
      <c r="W10" s="6">
        <f>Pipeline!AD54</f>
        <v>12622.5</v>
      </c>
      <c r="X10" s="6">
        <f>Pipeline!AE54</f>
        <v>12659.9</v>
      </c>
    </row>
    <row r="11" spans="2:24" x14ac:dyDescent="0.2">
      <c r="C11" t="s">
        <v>95</v>
      </c>
      <c r="D11">
        <v>1</v>
      </c>
      <c r="E11" s="18">
        <v>60</v>
      </c>
      <c r="F11" s="18">
        <f t="shared" si="10"/>
        <v>60</v>
      </c>
      <c r="G11" t="s">
        <v>3</v>
      </c>
      <c r="H11" s="18">
        <f>IF($G11="Low",$F11,"")</f>
        <v>60</v>
      </c>
      <c r="I11" s="18" t="str">
        <f>IF($G11="Med",$F11,"")</f>
        <v/>
      </c>
      <c r="J11" s="18" t="str">
        <f>IF($G11="High",$F11,"")</f>
        <v/>
      </c>
      <c r="K11" s="87" t="s">
        <v>106</v>
      </c>
      <c r="L11" s="1" t="s">
        <v>14</v>
      </c>
      <c r="M11" s="2"/>
      <c r="N11" s="2"/>
      <c r="O11" s="2"/>
      <c r="P11" s="2"/>
      <c r="Q11" s="2"/>
      <c r="R11" s="2"/>
      <c r="S11" s="2"/>
      <c r="T11" s="3"/>
      <c r="U11" s="3"/>
      <c r="V11" s="3"/>
      <c r="W11" s="2"/>
      <c r="X11" s="3"/>
    </row>
    <row r="12" spans="2:24" x14ac:dyDescent="0.2">
      <c r="C12" t="s">
        <v>42</v>
      </c>
      <c r="D12">
        <v>1</v>
      </c>
      <c r="E12" s="18">
        <v>120</v>
      </c>
      <c r="F12" s="18">
        <f t="shared" si="10"/>
        <v>120</v>
      </c>
      <c r="G12" t="s">
        <v>1</v>
      </c>
      <c r="H12" s="18" t="str">
        <f>IF($G12="Low",$F12,"")</f>
        <v/>
      </c>
      <c r="I12" s="18" t="str">
        <f>IF($G12="Med",$F12,"")</f>
        <v/>
      </c>
      <c r="J12" s="18">
        <f>IF($G12="High",$F12,"")</f>
        <v>120</v>
      </c>
      <c r="K12" s="87" t="s">
        <v>114</v>
      </c>
      <c r="L12" s="4"/>
      <c r="M12" s="5" t="s">
        <v>1</v>
      </c>
      <c r="N12" s="6">
        <f>N13+Expenses!J15</f>
        <v>5460</v>
      </c>
      <c r="O12" s="6">
        <f t="shared" ref="O12:X12" si="13">N12</f>
        <v>5460</v>
      </c>
      <c r="P12" s="6">
        <f t="shared" si="13"/>
        <v>5460</v>
      </c>
      <c r="Q12" s="6">
        <f t="shared" si="13"/>
        <v>5460</v>
      </c>
      <c r="R12" s="6">
        <f t="shared" si="13"/>
        <v>5460</v>
      </c>
      <c r="S12" s="6">
        <f t="shared" si="13"/>
        <v>5460</v>
      </c>
      <c r="T12" s="6">
        <f t="shared" si="13"/>
        <v>5460</v>
      </c>
      <c r="U12" s="6">
        <f t="shared" si="13"/>
        <v>5460</v>
      </c>
      <c r="V12" s="6">
        <f t="shared" si="13"/>
        <v>5460</v>
      </c>
      <c r="W12" s="6">
        <f t="shared" si="13"/>
        <v>5460</v>
      </c>
      <c r="X12" s="6">
        <f t="shared" si="13"/>
        <v>5460</v>
      </c>
    </row>
    <row r="13" spans="2:24" x14ac:dyDescent="0.2">
      <c r="C13" t="s">
        <v>43</v>
      </c>
      <c r="D13">
        <v>1</v>
      </c>
      <c r="E13" s="18">
        <v>150</v>
      </c>
      <c r="F13" s="18">
        <f t="shared" si="10"/>
        <v>150</v>
      </c>
      <c r="G13" t="s">
        <v>40</v>
      </c>
      <c r="H13" s="18" t="str">
        <f>IF($G13="Low",$F13,"")</f>
        <v/>
      </c>
      <c r="I13" s="18">
        <f>IF($G13="Med",$F13,"")</f>
        <v>150</v>
      </c>
      <c r="J13" s="18" t="str">
        <f>IF($G13="High",$F13,"")</f>
        <v/>
      </c>
      <c r="K13" s="87" t="s">
        <v>115</v>
      </c>
      <c r="L13" s="7"/>
      <c r="M13" s="5" t="s">
        <v>2</v>
      </c>
      <c r="N13" s="6">
        <f>N14+Expenses!I15</f>
        <v>3600</v>
      </c>
      <c r="O13" s="6">
        <f t="shared" ref="O13:X13" si="14">N13</f>
        <v>3600</v>
      </c>
      <c r="P13" s="6">
        <f t="shared" si="14"/>
        <v>3600</v>
      </c>
      <c r="Q13" s="6">
        <f t="shared" si="14"/>
        <v>3600</v>
      </c>
      <c r="R13" s="6">
        <f t="shared" si="14"/>
        <v>3600</v>
      </c>
      <c r="S13" s="6">
        <f t="shared" si="14"/>
        <v>3600</v>
      </c>
      <c r="T13" s="6">
        <f t="shared" si="14"/>
        <v>3600</v>
      </c>
      <c r="U13" s="6">
        <f t="shared" si="14"/>
        <v>3600</v>
      </c>
      <c r="V13" s="6">
        <f t="shared" si="14"/>
        <v>3600</v>
      </c>
      <c r="W13" s="6">
        <f t="shared" si="14"/>
        <v>3600</v>
      </c>
      <c r="X13" s="6">
        <f t="shared" si="14"/>
        <v>3600</v>
      </c>
    </row>
    <row r="14" spans="2:24" ht="17" thickBot="1" x14ac:dyDescent="0.25">
      <c r="L14" s="8"/>
      <c r="M14" s="5" t="s">
        <v>3</v>
      </c>
      <c r="N14" s="6">
        <f>Expenses!H15</f>
        <v>1650</v>
      </c>
      <c r="O14" s="6">
        <f t="shared" ref="O14:X14" si="15">N14</f>
        <v>1650</v>
      </c>
      <c r="P14" s="6">
        <f t="shared" si="15"/>
        <v>1650</v>
      </c>
      <c r="Q14" s="6">
        <f t="shared" si="15"/>
        <v>1650</v>
      </c>
      <c r="R14" s="6">
        <f t="shared" si="15"/>
        <v>1650</v>
      </c>
      <c r="S14" s="6">
        <f t="shared" si="15"/>
        <v>1650</v>
      </c>
      <c r="T14" s="6">
        <f t="shared" si="15"/>
        <v>1650</v>
      </c>
      <c r="U14" s="6">
        <f t="shared" si="15"/>
        <v>1650</v>
      </c>
      <c r="V14" s="6">
        <f t="shared" si="15"/>
        <v>1650</v>
      </c>
      <c r="W14" s="6">
        <f t="shared" si="15"/>
        <v>1650</v>
      </c>
      <c r="X14" s="6">
        <f t="shared" si="15"/>
        <v>1650</v>
      </c>
    </row>
    <row r="15" spans="2:24" ht="17" thickBot="1" x14ac:dyDescent="0.25">
      <c r="B15" s="84" t="s">
        <v>108</v>
      </c>
      <c r="C15" s="85"/>
      <c r="D15" s="85"/>
      <c r="E15" s="85"/>
      <c r="F15" s="85"/>
      <c r="G15" s="85"/>
      <c r="H15" s="89">
        <f>SUM(H16:H21)</f>
        <v>1650</v>
      </c>
      <c r="I15" s="89">
        <f>SUM(I16:I21)</f>
        <v>1950</v>
      </c>
      <c r="J15" s="90">
        <f>SUM(J16:J21)</f>
        <v>1860</v>
      </c>
      <c r="L15" s="1" t="s">
        <v>10</v>
      </c>
      <c r="M15" s="2"/>
      <c r="N15" s="2"/>
      <c r="O15" s="2"/>
      <c r="P15" s="2"/>
      <c r="Q15" s="2"/>
      <c r="R15" s="2"/>
      <c r="S15" s="2"/>
      <c r="T15" s="3"/>
      <c r="U15" s="3"/>
      <c r="V15" s="3"/>
      <c r="W15" s="2"/>
      <c r="X15" s="3"/>
    </row>
    <row r="16" spans="2:24" x14ac:dyDescent="0.2">
      <c r="C16" t="s">
        <v>95</v>
      </c>
      <c r="D16">
        <v>3</v>
      </c>
      <c r="E16" s="18">
        <v>50</v>
      </c>
      <c r="F16" s="18">
        <f t="shared" ref="F16:F19" si="16">D16*E16</f>
        <v>150</v>
      </c>
      <c r="G16" t="s">
        <v>3</v>
      </c>
      <c r="H16" s="18">
        <f>IF($G16="Low",$F16,"")</f>
        <v>150</v>
      </c>
      <c r="I16" s="18" t="str">
        <f>IF($G16="Med",$F16,"")</f>
        <v/>
      </c>
      <c r="J16" s="18" t="str">
        <f>IF($G16="High",$F16,"")</f>
        <v/>
      </c>
      <c r="K16" s="87" t="s">
        <v>113</v>
      </c>
      <c r="L16" s="4"/>
      <c r="M16" s="5" t="s">
        <v>1</v>
      </c>
      <c r="N16" s="6">
        <f>N17+Expenses!J22</f>
        <v>1030</v>
      </c>
      <c r="O16" s="6">
        <f t="shared" ref="O16:X16" si="17">N16</f>
        <v>1030</v>
      </c>
      <c r="P16" s="6">
        <f t="shared" si="17"/>
        <v>1030</v>
      </c>
      <c r="Q16" s="6">
        <f t="shared" si="17"/>
        <v>1030</v>
      </c>
      <c r="R16" s="6">
        <f t="shared" si="17"/>
        <v>1030</v>
      </c>
      <c r="S16" s="6">
        <f t="shared" si="17"/>
        <v>1030</v>
      </c>
      <c r="T16" s="6">
        <f t="shared" si="17"/>
        <v>1030</v>
      </c>
      <c r="U16" s="6">
        <f t="shared" si="17"/>
        <v>1030</v>
      </c>
      <c r="V16" s="6">
        <f t="shared" si="17"/>
        <v>1030</v>
      </c>
      <c r="W16" s="6">
        <f t="shared" si="17"/>
        <v>1030</v>
      </c>
      <c r="X16" s="6">
        <f t="shared" si="17"/>
        <v>1030</v>
      </c>
    </row>
    <row r="17" spans="2:24" x14ac:dyDescent="0.2">
      <c r="C17" t="s">
        <v>42</v>
      </c>
      <c r="D17">
        <v>3</v>
      </c>
      <c r="E17" s="18">
        <v>120</v>
      </c>
      <c r="F17" s="18">
        <f t="shared" si="16"/>
        <v>360</v>
      </c>
      <c r="G17" t="s">
        <v>1</v>
      </c>
      <c r="H17" s="18" t="str">
        <f>IF($G17="Low",$F17,"")</f>
        <v/>
      </c>
      <c r="I17" s="18" t="str">
        <f>IF($G17="Med",$F17,"")</f>
        <v/>
      </c>
      <c r="J17" s="18">
        <f>IF($G17="High",$F17,"")</f>
        <v>360</v>
      </c>
      <c r="K17" s="87" t="s">
        <v>113</v>
      </c>
      <c r="L17" s="7"/>
      <c r="M17" s="5" t="s">
        <v>2</v>
      </c>
      <c r="N17" s="6">
        <f>N18+Expenses!I22</f>
        <v>550</v>
      </c>
      <c r="O17" s="6">
        <f t="shared" ref="O17:X17" si="18">N17</f>
        <v>550</v>
      </c>
      <c r="P17" s="6">
        <f t="shared" si="18"/>
        <v>550</v>
      </c>
      <c r="Q17" s="6">
        <f t="shared" si="18"/>
        <v>550</v>
      </c>
      <c r="R17" s="6">
        <f t="shared" si="18"/>
        <v>550</v>
      </c>
      <c r="S17" s="6">
        <f t="shared" si="18"/>
        <v>550</v>
      </c>
      <c r="T17" s="6">
        <f t="shared" si="18"/>
        <v>550</v>
      </c>
      <c r="U17" s="6">
        <f t="shared" si="18"/>
        <v>550</v>
      </c>
      <c r="V17" s="6">
        <f t="shared" si="18"/>
        <v>550</v>
      </c>
      <c r="W17" s="6">
        <f t="shared" si="18"/>
        <v>550</v>
      </c>
      <c r="X17" s="6">
        <f t="shared" si="18"/>
        <v>550</v>
      </c>
    </row>
    <row r="18" spans="2:24" ht="17" thickBot="1" x14ac:dyDescent="0.25">
      <c r="C18" t="s">
        <v>43</v>
      </c>
      <c r="D18">
        <v>3</v>
      </c>
      <c r="E18" s="18">
        <v>150</v>
      </c>
      <c r="F18" s="18">
        <f t="shared" si="16"/>
        <v>450</v>
      </c>
      <c r="G18" t="s">
        <v>40</v>
      </c>
      <c r="H18" s="18" t="str">
        <f>IF($G18="Low",$F18,"")</f>
        <v/>
      </c>
      <c r="I18" s="18">
        <f>IF($G18="Med",$F18,"")</f>
        <v>450</v>
      </c>
      <c r="J18" s="18" t="str">
        <f>IF($G18="High",$F18,"")</f>
        <v/>
      </c>
      <c r="L18" s="46"/>
      <c r="M18" s="47" t="s">
        <v>3</v>
      </c>
      <c r="N18" s="48">
        <f>Expenses!H22</f>
        <v>100</v>
      </c>
      <c r="O18" s="6">
        <f t="shared" ref="O18:X18" si="19">N18</f>
        <v>100</v>
      </c>
      <c r="P18" s="6">
        <f t="shared" si="19"/>
        <v>100</v>
      </c>
      <c r="Q18" s="6">
        <f t="shared" si="19"/>
        <v>100</v>
      </c>
      <c r="R18" s="6">
        <f t="shared" si="19"/>
        <v>100</v>
      </c>
      <c r="S18" s="6">
        <f t="shared" si="19"/>
        <v>100</v>
      </c>
      <c r="T18" s="6">
        <f t="shared" si="19"/>
        <v>100</v>
      </c>
      <c r="U18" s="6">
        <f t="shared" si="19"/>
        <v>100</v>
      </c>
      <c r="V18" s="6">
        <f t="shared" si="19"/>
        <v>100</v>
      </c>
      <c r="W18" s="6">
        <f t="shared" si="19"/>
        <v>100</v>
      </c>
      <c r="X18" s="6">
        <f t="shared" si="19"/>
        <v>100</v>
      </c>
    </row>
    <row r="19" spans="2:24" ht="17" thickBot="1" x14ac:dyDescent="0.25">
      <c r="C19" t="s">
        <v>95</v>
      </c>
      <c r="D19">
        <v>1</v>
      </c>
      <c r="E19" s="18">
        <v>1500</v>
      </c>
      <c r="F19" s="18">
        <f t="shared" si="16"/>
        <v>1500</v>
      </c>
      <c r="G19" t="s">
        <v>3</v>
      </c>
      <c r="H19" s="18">
        <f>IF($G19="Low",$F19,"")</f>
        <v>1500</v>
      </c>
      <c r="I19" s="18" t="str">
        <f>IF($G19="Med",$F19,"")</f>
        <v/>
      </c>
      <c r="J19" s="18" t="str">
        <f>IF($G19="High",$F19,"")</f>
        <v/>
      </c>
      <c r="K19" s="87" t="s">
        <v>124</v>
      </c>
      <c r="L19" s="56" t="s">
        <v>101</v>
      </c>
      <c r="M19" s="61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</row>
    <row r="20" spans="2:24" x14ac:dyDescent="0.2">
      <c r="C20" t="s">
        <v>42</v>
      </c>
      <c r="D20">
        <v>1</v>
      </c>
      <c r="E20" s="18">
        <v>1500</v>
      </c>
      <c r="F20" s="18">
        <f t="shared" ref="F20:F21" si="20">D20*E20</f>
        <v>1500</v>
      </c>
      <c r="G20" t="s">
        <v>40</v>
      </c>
      <c r="H20" s="18" t="str">
        <f t="shared" ref="H20:H21" si="21">IF($G20="Low",$F20,"")</f>
        <v/>
      </c>
      <c r="I20" s="18">
        <f t="shared" ref="I20:I21" si="22">IF($G20="Med",$F20,"")</f>
        <v>1500</v>
      </c>
      <c r="J20" s="18" t="str">
        <f t="shared" ref="J20:J21" si="23">IF($G20="High",$F20,"")</f>
        <v/>
      </c>
      <c r="K20" s="87" t="s">
        <v>124</v>
      </c>
      <c r="L20" s="57"/>
      <c r="M20" s="58" t="s">
        <v>1</v>
      </c>
      <c r="N20" s="45">
        <f>N21+Expenses!J7</f>
        <v>1930</v>
      </c>
      <c r="O20" s="45">
        <f t="shared" ref="O20:X20" si="24">N20</f>
        <v>1930</v>
      </c>
      <c r="P20" s="45">
        <f t="shared" si="24"/>
        <v>1930</v>
      </c>
      <c r="Q20" s="45">
        <f t="shared" si="24"/>
        <v>1930</v>
      </c>
      <c r="R20" s="45">
        <f t="shared" si="24"/>
        <v>1930</v>
      </c>
      <c r="S20" s="45">
        <f t="shared" si="24"/>
        <v>1930</v>
      </c>
      <c r="T20" s="45">
        <f t="shared" si="24"/>
        <v>1930</v>
      </c>
      <c r="U20" s="45">
        <f t="shared" si="24"/>
        <v>1930</v>
      </c>
      <c r="V20" s="45">
        <f t="shared" si="24"/>
        <v>1930</v>
      </c>
      <c r="W20" s="45">
        <f t="shared" si="24"/>
        <v>1930</v>
      </c>
      <c r="X20" s="45">
        <f t="shared" si="24"/>
        <v>1930</v>
      </c>
    </row>
    <row r="21" spans="2:24" ht="17" thickBot="1" x14ac:dyDescent="0.25">
      <c r="C21" t="s">
        <v>43</v>
      </c>
      <c r="D21">
        <v>1</v>
      </c>
      <c r="E21" s="18">
        <v>1500</v>
      </c>
      <c r="F21" s="18">
        <f t="shared" si="20"/>
        <v>1500</v>
      </c>
      <c r="G21" t="s">
        <v>1</v>
      </c>
      <c r="H21" s="18" t="str">
        <f t="shared" si="21"/>
        <v/>
      </c>
      <c r="I21" s="18" t="str">
        <f t="shared" si="22"/>
        <v/>
      </c>
      <c r="J21" s="18">
        <f t="shared" si="23"/>
        <v>1500</v>
      </c>
      <c r="K21" s="87" t="s">
        <v>124</v>
      </c>
      <c r="L21" s="57"/>
      <c r="M21" s="58" t="s">
        <v>2</v>
      </c>
      <c r="N21" s="45">
        <f>N22+Expenses!I7</f>
        <v>1060</v>
      </c>
      <c r="O21" s="45">
        <f t="shared" ref="O21:X21" si="25">N21</f>
        <v>1060</v>
      </c>
      <c r="P21" s="45">
        <f t="shared" si="25"/>
        <v>1060</v>
      </c>
      <c r="Q21" s="45">
        <f t="shared" si="25"/>
        <v>1060</v>
      </c>
      <c r="R21" s="45">
        <f t="shared" si="25"/>
        <v>1060</v>
      </c>
      <c r="S21" s="45">
        <f t="shared" si="25"/>
        <v>1060</v>
      </c>
      <c r="T21" s="45">
        <f t="shared" si="25"/>
        <v>1060</v>
      </c>
      <c r="U21" s="45">
        <f t="shared" si="25"/>
        <v>1060</v>
      </c>
      <c r="V21" s="45">
        <f t="shared" si="25"/>
        <v>1060</v>
      </c>
      <c r="W21" s="45">
        <f t="shared" si="25"/>
        <v>1060</v>
      </c>
      <c r="X21" s="45">
        <f t="shared" si="25"/>
        <v>1060</v>
      </c>
    </row>
    <row r="22" spans="2:24" ht="17" thickBot="1" x14ac:dyDescent="0.25">
      <c r="B22" s="84" t="s">
        <v>10</v>
      </c>
      <c r="C22" s="85"/>
      <c r="D22" s="85"/>
      <c r="E22" s="85"/>
      <c r="F22" s="85"/>
      <c r="G22" s="85"/>
      <c r="H22" s="89">
        <f>SUM(H23:H30)</f>
        <v>100</v>
      </c>
      <c r="I22" s="89">
        <f t="shared" ref="I22:J22" si="26">SUM(I23:I30)</f>
        <v>450</v>
      </c>
      <c r="J22" s="89">
        <f t="shared" si="26"/>
        <v>480</v>
      </c>
      <c r="L22" s="59"/>
      <c r="M22" s="60" t="s">
        <v>3</v>
      </c>
      <c r="N22" s="51">
        <f>Expenses!H7</f>
        <v>310</v>
      </c>
      <c r="O22" s="51">
        <f t="shared" ref="O22:X22" si="27">N22</f>
        <v>310</v>
      </c>
      <c r="P22" s="51">
        <f t="shared" si="27"/>
        <v>310</v>
      </c>
      <c r="Q22" s="51">
        <f t="shared" si="27"/>
        <v>310</v>
      </c>
      <c r="R22" s="51">
        <f t="shared" si="27"/>
        <v>310</v>
      </c>
      <c r="S22" s="51">
        <f t="shared" si="27"/>
        <v>310</v>
      </c>
      <c r="T22" s="51">
        <f t="shared" si="27"/>
        <v>310</v>
      </c>
      <c r="U22" s="51">
        <f t="shared" si="27"/>
        <v>310</v>
      </c>
      <c r="V22" s="51">
        <f t="shared" si="27"/>
        <v>310</v>
      </c>
      <c r="W22" s="51">
        <f t="shared" si="27"/>
        <v>310</v>
      </c>
      <c r="X22" s="51">
        <f t="shared" si="27"/>
        <v>310</v>
      </c>
    </row>
    <row r="23" spans="2:24" x14ac:dyDescent="0.2">
      <c r="C23" t="s">
        <v>95</v>
      </c>
      <c r="D23">
        <v>2</v>
      </c>
      <c r="E23" s="18">
        <v>50</v>
      </c>
      <c r="F23" s="18">
        <f t="shared" ref="F23:F30" si="28">D23*E23</f>
        <v>100</v>
      </c>
      <c r="G23" t="s">
        <v>3</v>
      </c>
      <c r="H23" s="18">
        <f t="shared" ref="H23:H30" si="29">IF($G23="Low",$F23,"")</f>
        <v>100</v>
      </c>
      <c r="I23" s="18" t="str">
        <f t="shared" ref="I23:I30" si="30">IF($G23="Med",$F23,"")</f>
        <v/>
      </c>
      <c r="J23" s="18" t="str">
        <f t="shared" ref="J23:J30" si="31">IF($G23="High",$F23,"")</f>
        <v/>
      </c>
      <c r="K23" s="87" t="s">
        <v>113</v>
      </c>
      <c r="L23" s="55" t="s">
        <v>32</v>
      </c>
      <c r="M23" s="52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4"/>
    </row>
    <row r="24" spans="2:24" x14ac:dyDescent="0.2">
      <c r="C24" t="s">
        <v>95</v>
      </c>
      <c r="D24">
        <v>0</v>
      </c>
      <c r="E24" s="18">
        <v>0</v>
      </c>
      <c r="F24" s="18">
        <f t="shared" si="28"/>
        <v>0</v>
      </c>
      <c r="G24" t="s">
        <v>3</v>
      </c>
      <c r="H24" s="18">
        <f t="shared" si="29"/>
        <v>0</v>
      </c>
      <c r="I24" s="18" t="str">
        <f t="shared" si="30"/>
        <v/>
      </c>
      <c r="J24" s="18" t="str">
        <f t="shared" si="31"/>
        <v/>
      </c>
      <c r="L24" s="44"/>
      <c r="M24" s="41" t="s">
        <v>1</v>
      </c>
      <c r="N24" s="42">
        <f>N25+Expenses!J3</f>
        <v>1500</v>
      </c>
      <c r="O24" s="42">
        <f t="shared" ref="O24:X24" si="32">N24</f>
        <v>1500</v>
      </c>
      <c r="P24" s="42">
        <f t="shared" si="32"/>
        <v>1500</v>
      </c>
      <c r="Q24" s="42">
        <f t="shared" si="32"/>
        <v>1500</v>
      </c>
      <c r="R24" s="42">
        <f t="shared" si="32"/>
        <v>1500</v>
      </c>
      <c r="S24" s="42">
        <f t="shared" si="32"/>
        <v>1500</v>
      </c>
      <c r="T24" s="42">
        <f t="shared" si="32"/>
        <v>1500</v>
      </c>
      <c r="U24" s="42">
        <f t="shared" si="32"/>
        <v>1500</v>
      </c>
      <c r="V24" s="42">
        <f t="shared" si="32"/>
        <v>1500</v>
      </c>
      <c r="W24" s="42">
        <f t="shared" si="32"/>
        <v>1500</v>
      </c>
      <c r="X24" s="42">
        <f t="shared" si="32"/>
        <v>1500</v>
      </c>
    </row>
    <row r="25" spans="2:24" x14ac:dyDescent="0.2">
      <c r="C25" t="s">
        <v>42</v>
      </c>
      <c r="D25">
        <v>4</v>
      </c>
      <c r="E25" s="18">
        <v>120</v>
      </c>
      <c r="F25" s="18">
        <f t="shared" si="28"/>
        <v>480</v>
      </c>
      <c r="G25" t="s">
        <v>1</v>
      </c>
      <c r="H25" s="18" t="str">
        <f t="shared" si="29"/>
        <v/>
      </c>
      <c r="I25" s="18" t="str">
        <f t="shared" si="30"/>
        <v/>
      </c>
      <c r="J25" s="18">
        <f t="shared" si="31"/>
        <v>480</v>
      </c>
      <c r="K25" s="87" t="s">
        <v>113</v>
      </c>
      <c r="L25" s="44"/>
      <c r="M25" s="41" t="s">
        <v>2</v>
      </c>
      <c r="N25" s="42">
        <f>N26+Expenses!I3</f>
        <v>1500</v>
      </c>
      <c r="O25" s="42">
        <f t="shared" ref="O25:X25" si="33">N25</f>
        <v>1500</v>
      </c>
      <c r="P25" s="42">
        <f t="shared" si="33"/>
        <v>1500</v>
      </c>
      <c r="Q25" s="42">
        <f t="shared" si="33"/>
        <v>1500</v>
      </c>
      <c r="R25" s="42">
        <f t="shared" si="33"/>
        <v>1500</v>
      </c>
      <c r="S25" s="42">
        <f t="shared" si="33"/>
        <v>1500</v>
      </c>
      <c r="T25" s="42">
        <f t="shared" si="33"/>
        <v>1500</v>
      </c>
      <c r="U25" s="42">
        <f t="shared" si="33"/>
        <v>1500</v>
      </c>
      <c r="V25" s="42">
        <f t="shared" si="33"/>
        <v>1500</v>
      </c>
      <c r="W25" s="42">
        <f t="shared" si="33"/>
        <v>1500</v>
      </c>
      <c r="X25" s="42">
        <f t="shared" si="33"/>
        <v>1500</v>
      </c>
    </row>
    <row r="26" spans="2:24" ht="17" thickBot="1" x14ac:dyDescent="0.25">
      <c r="C26" t="s">
        <v>42</v>
      </c>
      <c r="D26">
        <v>0</v>
      </c>
      <c r="E26" s="18">
        <v>0</v>
      </c>
      <c r="F26" s="18">
        <f t="shared" si="28"/>
        <v>0</v>
      </c>
      <c r="G26" t="s">
        <v>1</v>
      </c>
      <c r="H26" s="18" t="str">
        <f t="shared" si="29"/>
        <v/>
      </c>
      <c r="I26" s="18" t="str">
        <f t="shared" si="30"/>
        <v/>
      </c>
      <c r="J26" s="18">
        <f t="shared" si="31"/>
        <v>0</v>
      </c>
      <c r="L26" s="49"/>
      <c r="M26" s="50" t="s">
        <v>3</v>
      </c>
      <c r="N26" s="45">
        <f>Expenses!H3</f>
        <v>1000</v>
      </c>
      <c r="O26" s="45">
        <f t="shared" ref="O26:X26" si="34">N26</f>
        <v>1000</v>
      </c>
      <c r="P26" s="45">
        <f t="shared" si="34"/>
        <v>1000</v>
      </c>
      <c r="Q26" s="45">
        <f t="shared" si="34"/>
        <v>1000</v>
      </c>
      <c r="R26" s="45">
        <f t="shared" si="34"/>
        <v>1000</v>
      </c>
      <c r="S26" s="45">
        <f t="shared" si="34"/>
        <v>1000</v>
      </c>
      <c r="T26" s="45">
        <f t="shared" si="34"/>
        <v>1000</v>
      </c>
      <c r="U26" s="45">
        <f t="shared" si="34"/>
        <v>1000</v>
      </c>
      <c r="V26" s="45">
        <f t="shared" si="34"/>
        <v>1000</v>
      </c>
      <c r="W26" s="45">
        <f t="shared" si="34"/>
        <v>1000</v>
      </c>
      <c r="X26" s="45">
        <f t="shared" si="34"/>
        <v>1000</v>
      </c>
    </row>
    <row r="27" spans="2:24" ht="17" thickBot="1" x14ac:dyDescent="0.25">
      <c r="C27" t="s">
        <v>43</v>
      </c>
      <c r="D27">
        <v>3</v>
      </c>
      <c r="E27" s="18">
        <v>150</v>
      </c>
      <c r="F27" s="18">
        <f t="shared" si="28"/>
        <v>450</v>
      </c>
      <c r="G27" t="s">
        <v>40</v>
      </c>
      <c r="H27" s="18" t="str">
        <f t="shared" si="29"/>
        <v/>
      </c>
      <c r="I27" s="18">
        <f t="shared" si="30"/>
        <v>450</v>
      </c>
      <c r="J27" s="18" t="str">
        <f t="shared" si="31"/>
        <v/>
      </c>
      <c r="K27" s="87" t="s">
        <v>113</v>
      </c>
      <c r="L27" s="94" t="s">
        <v>107</v>
      </c>
      <c r="M27" s="95" t="s">
        <v>100</v>
      </c>
      <c r="N27" s="96">
        <f>0.47*(Pipeline!H54-SUM(Pipeline!H52,Pipeline!H51,Pipeline!H50,Pipeline!H48,Pipeline!H47,Pipeline!H20)-Pipeline!U54-Expenses!$H$3-Expenses!$H$7-Expenses!$H$15-Expenses!$H$22)</f>
        <v>-1429.4579999999999</v>
      </c>
      <c r="O27" s="97">
        <f>0.47*(Pipeline!I54-SUM(Pipeline!I52,Pipeline!I51,Pipeline!I50,Pipeline!I48,Pipeline!I47,Pipeline!I20)-Pipeline!V54-Expenses!$H$3-Expenses!$H$7-Expenses!$H$15-Expenses!$H$22)</f>
        <v>-1789.174379999997</v>
      </c>
      <c r="P27" s="97">
        <f>0.47*(Pipeline!J54-SUM(Pipeline!J52,Pipeline!J51,Pipeline!J50,Pipeline!J48,Pipeline!J47,Pipeline!J20)-Pipeline!W54-Expenses!$H$3-Expenses!$H$7-Expenses!$H$15-Expenses!$H$22)</f>
        <v>19636.645825</v>
      </c>
      <c r="Q27" s="97">
        <f>0.47*(Pipeline!K54-SUM(Pipeline!K52,Pipeline!K51,Pipeline!K50,Pipeline!K48,Pipeline!K47,Pipeline!K20)-Pipeline!X54-Expenses!$H$3-Expenses!$H$7-Expenses!$H$15-Expenses!$H$22)</f>
        <v>35956.955199999997</v>
      </c>
      <c r="R27" s="97">
        <f>0.47*(Pipeline!L54-SUM(Pipeline!L52,Pipeline!L51,Pipeline!L50,Pipeline!L48,Pipeline!L47,Pipeline!L20)-Pipeline!Y54-Expenses!$H$3-Expenses!$H$7-Expenses!$H$15-Expenses!$H$22)</f>
        <v>47037.205199999997</v>
      </c>
      <c r="S27" s="97">
        <f>0.47*(Pipeline!M54-SUM(Pipeline!M52,Pipeline!M51,Pipeline!M50,Pipeline!M48,Pipeline!M47,Pipeline!M20)-Pipeline!Z54-Expenses!$H$3-Expenses!$H$7-Expenses!$H$15-Expenses!$H$22)</f>
        <v>55902.627200000003</v>
      </c>
      <c r="T27" s="97">
        <f>0.47*(Pipeline!N54-SUM(Pipeline!N52,Pipeline!N51,Pipeline!N50,Pipeline!N48,Pipeline!N47,Pipeline!N20)-Pipeline!AA54-Expenses!$H$3-Expenses!$H$7-Expenses!$H$15-Expenses!$H$22)</f>
        <v>42831.450620000003</v>
      </c>
      <c r="U27" s="97">
        <f>0.47*(Pipeline!O54-SUM(Pipeline!O52,Pipeline!O51,Pipeline!O50,Pipeline!O48,Pipeline!O47,Pipeline!O20)-Pipeline!AB54-Expenses!$H$3-Expenses!$H$7-Expenses!$H$15-Expenses!$H$22)</f>
        <v>49575.645825</v>
      </c>
      <c r="V27" s="97">
        <f>0.47*(Pipeline!P54-SUM(Pipeline!P52,Pipeline!P51,Pipeline!P50,Pipeline!P48,Pipeline!P47,Pipeline!P20)-Pipeline!AC54-Expenses!$H$3-Expenses!$H$7-Expenses!$H$15-Expenses!$H$22)</f>
        <v>53696.635199999997</v>
      </c>
      <c r="W27" s="97">
        <f>0.47*(Pipeline!Q54-SUM(Pipeline!Q52,Pipeline!Q51,Pipeline!Q50,Pipeline!Q48,Pipeline!Q47,Pipeline!Q20)-Pipeline!AD54-Expenses!$H$3-Expenses!$H$7-Expenses!$H$15-Expenses!$H$22)</f>
        <v>55920.205199999997</v>
      </c>
      <c r="X27" s="98">
        <f>0.47*(Pipeline!R54-SUM(Pipeline!R52,Pipeline!R51,Pipeline!R50,Pipeline!R48,Pipeline!R47,Pipeline!R20)-Pipeline!AE54-Expenses!$H$3-Expenses!$H$7-Expenses!$H$15-Expenses!$H$22)</f>
        <v>55902.627200000003</v>
      </c>
    </row>
    <row r="28" spans="2:24" ht="17" thickBot="1" x14ac:dyDescent="0.25">
      <c r="C28" t="s">
        <v>43</v>
      </c>
      <c r="D28">
        <v>0</v>
      </c>
      <c r="E28" s="18">
        <v>0</v>
      </c>
      <c r="F28" s="18">
        <f t="shared" si="28"/>
        <v>0</v>
      </c>
      <c r="G28" t="s">
        <v>40</v>
      </c>
      <c r="H28" s="18" t="str">
        <f t="shared" si="29"/>
        <v/>
      </c>
      <c r="I28" s="18">
        <f t="shared" si="30"/>
        <v>0</v>
      </c>
      <c r="J28" s="18" t="str">
        <f t="shared" si="31"/>
        <v/>
      </c>
    </row>
    <row r="29" spans="2:24" ht="17" thickBot="1" x14ac:dyDescent="0.25">
      <c r="E29" s="18"/>
      <c r="F29" s="18">
        <f t="shared" si="28"/>
        <v>0</v>
      </c>
      <c r="H29" s="18" t="str">
        <f t="shared" si="29"/>
        <v/>
      </c>
      <c r="I29" s="18" t="str">
        <f t="shared" si="30"/>
        <v/>
      </c>
      <c r="J29" s="18" t="str">
        <f t="shared" si="31"/>
        <v/>
      </c>
      <c r="L29" s="106" t="s">
        <v>11</v>
      </c>
      <c r="M29" s="107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9"/>
    </row>
    <row r="30" spans="2:24" ht="17" thickBot="1" x14ac:dyDescent="0.25">
      <c r="E30" s="18"/>
      <c r="F30" s="18">
        <f t="shared" si="28"/>
        <v>0</v>
      </c>
      <c r="H30" s="18" t="str">
        <f t="shared" si="29"/>
        <v/>
      </c>
      <c r="I30" s="18" t="str">
        <f t="shared" si="30"/>
        <v/>
      </c>
      <c r="J30" s="18" t="str">
        <f t="shared" si="31"/>
        <v/>
      </c>
      <c r="L30" s="111"/>
      <c r="M30" s="68" t="s">
        <v>1</v>
      </c>
      <c r="N30" s="110">
        <f>N$27+N24+N20+N16+N12+N8+N4</f>
        <v>12802.742000000002</v>
      </c>
      <c r="O30" s="110">
        <f t="shared" ref="O30:X30" si="35">O$27+O24+O20+O16+O12+O8+O4</f>
        <v>133743.56761999999</v>
      </c>
      <c r="P30" s="110">
        <f t="shared" si="35"/>
        <v>112121.333325</v>
      </c>
      <c r="Q30" s="110">
        <f t="shared" si="35"/>
        <v>101969.4552</v>
      </c>
      <c r="R30" s="110">
        <f t="shared" si="35"/>
        <v>99024.705199999997</v>
      </c>
      <c r="S30" s="110">
        <f t="shared" si="35"/>
        <v>108002.3272</v>
      </c>
      <c r="T30" s="110">
        <f t="shared" si="35"/>
        <v>178364.19261999999</v>
      </c>
      <c r="U30" s="110">
        <f t="shared" si="35"/>
        <v>142060.33332500001</v>
      </c>
      <c r="V30" s="110">
        <f t="shared" si="35"/>
        <v>119709.13519999999</v>
      </c>
      <c r="W30" s="110">
        <f t="shared" si="35"/>
        <v>107907.7052</v>
      </c>
      <c r="X30" s="112">
        <f t="shared" si="35"/>
        <v>108002.3272</v>
      </c>
    </row>
    <row r="31" spans="2:24" ht="17" thickBot="1" x14ac:dyDescent="0.25">
      <c r="B31" s="84" t="s">
        <v>31</v>
      </c>
      <c r="C31" s="85"/>
      <c r="D31" s="85"/>
      <c r="E31" s="85"/>
      <c r="F31" s="85"/>
      <c r="G31" s="85"/>
      <c r="H31" s="89">
        <f>SUM(H32:H39)</f>
        <v>1200</v>
      </c>
      <c r="I31" s="89">
        <f t="shared" ref="I31:J31" si="36">SUM(I32:I39)</f>
        <v>1800</v>
      </c>
      <c r="J31" s="90">
        <f t="shared" si="36"/>
        <v>1200</v>
      </c>
      <c r="L31" s="111"/>
      <c r="M31" s="68" t="s">
        <v>2</v>
      </c>
      <c r="N31" s="110">
        <f>N$27+N25+N21+N17+N13+N9+N5</f>
        <v>8355.3420000000006</v>
      </c>
      <c r="O31" s="110">
        <f t="shared" ref="O31:X31" si="37">O$27+O25+O21+O17+O13+O9+O5</f>
        <v>88862.653619999997</v>
      </c>
      <c r="P31" s="110">
        <f t="shared" si="37"/>
        <v>81589.770825</v>
      </c>
      <c r="Q31" s="110">
        <f t="shared" si="37"/>
        <v>80261.955199999997</v>
      </c>
      <c r="R31" s="110">
        <f t="shared" si="37"/>
        <v>81992.205199999997</v>
      </c>
      <c r="S31" s="110">
        <f t="shared" si="37"/>
        <v>90932.427200000006</v>
      </c>
      <c r="T31" s="110">
        <f t="shared" si="37"/>
        <v>133483.27862</v>
      </c>
      <c r="U31" s="110">
        <f t="shared" si="37"/>
        <v>111528.770825</v>
      </c>
      <c r="V31" s="110">
        <f t="shared" si="37"/>
        <v>98001.63519999999</v>
      </c>
      <c r="W31" s="110">
        <f t="shared" si="37"/>
        <v>90875.205199999997</v>
      </c>
      <c r="X31" s="112">
        <f t="shared" si="37"/>
        <v>90932.427200000006</v>
      </c>
    </row>
    <row r="32" spans="2:24" ht="17" thickBot="1" x14ac:dyDescent="0.25">
      <c r="C32" t="s">
        <v>34</v>
      </c>
      <c r="D32">
        <v>6</v>
      </c>
      <c r="E32" s="18">
        <v>100</v>
      </c>
      <c r="F32" s="18">
        <f>D32*E32</f>
        <v>600</v>
      </c>
      <c r="G32" t="s">
        <v>3</v>
      </c>
      <c r="H32" s="18">
        <f t="shared" ref="H32:H38" si="38">IF($G32="Low",$F32,"")</f>
        <v>600</v>
      </c>
      <c r="I32" s="18" t="str">
        <f t="shared" ref="I32:I38" si="39">IF($G32="Med",$F32,"")</f>
        <v/>
      </c>
      <c r="J32" s="18" t="str">
        <f t="shared" ref="J32:J38" si="40">IF($G32="High",$F32,"")</f>
        <v/>
      </c>
      <c r="L32" s="113"/>
      <c r="M32" s="114" t="s">
        <v>3</v>
      </c>
      <c r="N32" s="115">
        <f>N$27+N26+N22+N18+N14+N10+N6</f>
        <v>2867.942</v>
      </c>
      <c r="O32" s="115">
        <f t="shared" ref="O32:X32" si="41">O$27+O26+O22+O18+O14+O10+O6</f>
        <v>42941.73962</v>
      </c>
      <c r="P32" s="115">
        <f t="shared" si="41"/>
        <v>50018.208325</v>
      </c>
      <c r="Q32" s="115">
        <f t="shared" si="41"/>
        <v>57514.455199999997</v>
      </c>
      <c r="R32" s="115">
        <f t="shared" si="41"/>
        <v>63919.705199999997</v>
      </c>
      <c r="S32" s="115">
        <f t="shared" si="41"/>
        <v>72822.527199999997</v>
      </c>
      <c r="T32" s="115">
        <f t="shared" si="41"/>
        <v>87562.364620000008</v>
      </c>
      <c r="U32" s="115">
        <f t="shared" si="41"/>
        <v>79957.208325</v>
      </c>
      <c r="V32" s="115">
        <f t="shared" si="41"/>
        <v>75254.13519999999</v>
      </c>
      <c r="W32" s="115">
        <f t="shared" si="41"/>
        <v>72802.705199999997</v>
      </c>
      <c r="X32" s="116">
        <f t="shared" si="41"/>
        <v>72822.527199999997</v>
      </c>
    </row>
    <row r="33" spans="2:11" x14ac:dyDescent="0.2">
      <c r="C33" t="s">
        <v>38</v>
      </c>
      <c r="D33">
        <v>6</v>
      </c>
      <c r="E33" s="18">
        <v>100</v>
      </c>
      <c r="F33" s="18">
        <f t="shared" ref="F33:F38" si="42">D33*E33</f>
        <v>600</v>
      </c>
      <c r="G33" t="s">
        <v>1</v>
      </c>
      <c r="H33" s="18" t="str">
        <f t="shared" si="38"/>
        <v/>
      </c>
      <c r="I33" s="18" t="str">
        <f t="shared" si="39"/>
        <v/>
      </c>
      <c r="J33" s="18">
        <f t="shared" si="40"/>
        <v>600</v>
      </c>
    </row>
    <row r="34" spans="2:11" x14ac:dyDescent="0.2">
      <c r="C34" t="s">
        <v>35</v>
      </c>
      <c r="D34">
        <v>6</v>
      </c>
      <c r="E34" s="18">
        <v>100</v>
      </c>
      <c r="F34" s="18">
        <f t="shared" si="42"/>
        <v>600</v>
      </c>
      <c r="G34" t="s">
        <v>3</v>
      </c>
      <c r="H34" s="18">
        <f t="shared" si="38"/>
        <v>600</v>
      </c>
      <c r="I34" s="18" t="str">
        <f t="shared" si="39"/>
        <v/>
      </c>
      <c r="J34" s="18" t="str">
        <f t="shared" si="40"/>
        <v/>
      </c>
    </row>
    <row r="35" spans="2:11" x14ac:dyDescent="0.2">
      <c r="C35" t="s">
        <v>36</v>
      </c>
      <c r="D35">
        <v>6</v>
      </c>
      <c r="E35" s="18">
        <v>100</v>
      </c>
      <c r="F35" s="18">
        <f t="shared" si="42"/>
        <v>600</v>
      </c>
      <c r="G35" t="s">
        <v>40</v>
      </c>
      <c r="H35" s="18" t="str">
        <f t="shared" si="38"/>
        <v/>
      </c>
      <c r="I35" s="18">
        <f t="shared" si="39"/>
        <v>600</v>
      </c>
      <c r="J35" s="18" t="str">
        <f t="shared" si="40"/>
        <v/>
      </c>
      <c r="K35" s="87" t="s">
        <v>48</v>
      </c>
    </row>
    <row r="36" spans="2:11" x14ac:dyDescent="0.2">
      <c r="C36" t="s">
        <v>104</v>
      </c>
      <c r="D36">
        <v>6</v>
      </c>
      <c r="E36" s="18">
        <v>100</v>
      </c>
      <c r="F36" s="18">
        <f t="shared" si="42"/>
        <v>600</v>
      </c>
      <c r="G36" t="s">
        <v>40</v>
      </c>
      <c r="H36" s="18" t="str">
        <f t="shared" si="38"/>
        <v/>
      </c>
      <c r="I36" s="18">
        <f t="shared" si="39"/>
        <v>600</v>
      </c>
      <c r="J36" s="18" t="str">
        <f t="shared" si="40"/>
        <v/>
      </c>
    </row>
    <row r="37" spans="2:11" x14ac:dyDescent="0.2">
      <c r="C37" t="s">
        <v>37</v>
      </c>
      <c r="D37">
        <v>6</v>
      </c>
      <c r="E37" s="18">
        <v>100</v>
      </c>
      <c r="F37" s="18">
        <f t="shared" si="42"/>
        <v>600</v>
      </c>
      <c r="G37" t="s">
        <v>40</v>
      </c>
      <c r="H37" s="18" t="str">
        <f t="shared" si="38"/>
        <v/>
      </c>
      <c r="I37" s="18">
        <f t="shared" si="39"/>
        <v>600</v>
      </c>
      <c r="J37" s="18" t="str">
        <f t="shared" si="40"/>
        <v/>
      </c>
    </row>
    <row r="38" spans="2:11" x14ac:dyDescent="0.2">
      <c r="C38" t="s">
        <v>39</v>
      </c>
      <c r="D38">
        <v>6</v>
      </c>
      <c r="E38" s="18">
        <v>100</v>
      </c>
      <c r="F38" s="18">
        <f t="shared" si="42"/>
        <v>600</v>
      </c>
      <c r="G38" t="s">
        <v>1</v>
      </c>
      <c r="H38" s="18" t="str">
        <f t="shared" si="38"/>
        <v/>
      </c>
      <c r="I38" s="18" t="str">
        <f t="shared" si="39"/>
        <v/>
      </c>
      <c r="J38" s="18">
        <f t="shared" si="40"/>
        <v>600</v>
      </c>
      <c r="K38" s="87" t="s">
        <v>44</v>
      </c>
    </row>
    <row r="39" spans="2:11" ht="17" thickBot="1" x14ac:dyDescent="0.25">
      <c r="H39" s="18"/>
      <c r="I39" s="18"/>
      <c r="J39" s="18"/>
    </row>
    <row r="40" spans="2:11" ht="17" thickBot="1" x14ac:dyDescent="0.25">
      <c r="B40" s="26" t="s">
        <v>11</v>
      </c>
      <c r="C40" s="85"/>
      <c r="D40" s="85"/>
      <c r="E40" s="85"/>
      <c r="F40" s="85"/>
      <c r="G40" s="85"/>
      <c r="H40" s="89">
        <f>H22+H15+H31+H7+H3</f>
        <v>4260</v>
      </c>
      <c r="I40" s="89">
        <f>I22+I15+I31+I7+I3</f>
        <v>5450</v>
      </c>
      <c r="J40" s="90">
        <f>J22+J15+J31+J7+J3</f>
        <v>4410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15F3-02E5-E449-BD78-6265EE7DE6C1}">
  <dimension ref="B1:N28"/>
  <sheetViews>
    <sheetView workbookViewId="0">
      <selection activeCell="B29" sqref="B29"/>
    </sheetView>
  </sheetViews>
  <sheetFormatPr baseColWidth="10" defaultRowHeight="16" x14ac:dyDescent="0.2"/>
  <cols>
    <col min="1" max="1" width="1.1640625" customWidth="1"/>
    <col min="2" max="2" width="35.6640625" bestFit="1" customWidth="1"/>
    <col min="3" max="3" width="8.1640625" bestFit="1" customWidth="1"/>
    <col min="4" max="4" width="6.6640625" bestFit="1" customWidth="1"/>
    <col min="5" max="7" width="7.6640625" bestFit="1" customWidth="1"/>
    <col min="8" max="8" width="8.6640625" bestFit="1" customWidth="1"/>
    <col min="9" max="13" width="10.1640625" bestFit="1" customWidth="1"/>
    <col min="14" max="14" width="11" customWidth="1"/>
  </cols>
  <sheetData>
    <row r="1" spans="2:14" ht="8" customHeight="1" thickBot="1" x14ac:dyDescent="0.25"/>
    <row r="2" spans="2:14" ht="46" customHeight="1" x14ac:dyDescent="0.2">
      <c r="B2" s="23" t="s">
        <v>102</v>
      </c>
      <c r="C2" s="64" t="s">
        <v>0</v>
      </c>
      <c r="D2" s="23">
        <v>2020</v>
      </c>
      <c r="E2" s="23">
        <v>2021</v>
      </c>
      <c r="F2" s="23">
        <v>2022</v>
      </c>
      <c r="G2" s="23">
        <v>2023</v>
      </c>
      <c r="H2" s="23">
        <v>2024</v>
      </c>
      <c r="I2" s="23">
        <v>2025</v>
      </c>
      <c r="J2" s="23">
        <v>2026</v>
      </c>
      <c r="K2" s="23">
        <v>2027</v>
      </c>
      <c r="L2" s="23">
        <v>2028</v>
      </c>
      <c r="M2" s="23">
        <v>2029</v>
      </c>
      <c r="N2" s="23">
        <v>2030</v>
      </c>
    </row>
    <row r="3" spans="2:14" x14ac:dyDescent="0.2">
      <c r="B3" s="9" t="s">
        <v>4</v>
      </c>
      <c r="C3" s="10"/>
      <c r="D3" s="11"/>
      <c r="E3" s="11"/>
      <c r="F3" s="11"/>
      <c r="G3" s="11"/>
      <c r="H3" s="11"/>
      <c r="I3" s="11"/>
      <c r="J3" s="12"/>
      <c r="K3" s="12"/>
      <c r="L3" s="12"/>
      <c r="M3" s="11"/>
      <c r="N3" s="12"/>
    </row>
    <row r="4" spans="2:14" x14ac:dyDescent="0.2">
      <c r="B4" s="39"/>
      <c r="C4" s="5" t="s">
        <v>1</v>
      </c>
      <c r="D4" s="76"/>
      <c r="E4" s="6">
        <v>2235</v>
      </c>
      <c r="F4" s="6">
        <v>3278</v>
      </c>
      <c r="G4" s="6">
        <f t="shared" ref="G4:N4" si="0">F4+17880</f>
        <v>21158</v>
      </c>
      <c r="H4" s="6">
        <f t="shared" si="0"/>
        <v>39038</v>
      </c>
      <c r="I4" s="6">
        <f t="shared" si="0"/>
        <v>56918</v>
      </c>
      <c r="J4" s="6">
        <f t="shared" si="0"/>
        <v>74798</v>
      </c>
      <c r="K4" s="6">
        <f t="shared" si="0"/>
        <v>92678</v>
      </c>
      <c r="L4" s="6">
        <f t="shared" si="0"/>
        <v>110558</v>
      </c>
      <c r="M4" s="6">
        <f t="shared" si="0"/>
        <v>128438</v>
      </c>
      <c r="N4" s="6">
        <f t="shared" si="0"/>
        <v>146318</v>
      </c>
    </row>
    <row r="5" spans="2:14" x14ac:dyDescent="0.2">
      <c r="B5" s="8"/>
      <c r="C5" s="5" t="s">
        <v>2</v>
      </c>
      <c r="D5" s="76"/>
      <c r="E5" s="76">
        <v>1117.5</v>
      </c>
      <c r="F5" s="76">
        <v>1389</v>
      </c>
      <c r="G5" s="6">
        <f t="shared" ref="G5:N5" si="1">F5+8940</f>
        <v>10329</v>
      </c>
      <c r="H5" s="6">
        <f t="shared" si="1"/>
        <v>19269</v>
      </c>
      <c r="I5" s="6">
        <f t="shared" si="1"/>
        <v>28209</v>
      </c>
      <c r="J5" s="6">
        <f t="shared" si="1"/>
        <v>37149</v>
      </c>
      <c r="K5" s="6">
        <f t="shared" si="1"/>
        <v>46089</v>
      </c>
      <c r="L5" s="6">
        <f t="shared" si="1"/>
        <v>55029</v>
      </c>
      <c r="M5" s="6">
        <f t="shared" si="1"/>
        <v>63969</v>
      </c>
      <c r="N5" s="6">
        <f t="shared" si="1"/>
        <v>72909</v>
      </c>
    </row>
    <row r="6" spans="2:14" x14ac:dyDescent="0.2">
      <c r="B6" s="4"/>
      <c r="C6" s="5" t="s">
        <v>3</v>
      </c>
      <c r="D6" s="76"/>
      <c r="E6" s="76"/>
      <c r="F6" s="76"/>
      <c r="G6" s="13">
        <v>4470</v>
      </c>
      <c r="H6" s="13">
        <f t="shared" ref="H6:N6" si="2">G6+4470</f>
        <v>8940</v>
      </c>
      <c r="I6" s="13">
        <f t="shared" si="2"/>
        <v>13410</v>
      </c>
      <c r="J6" s="13">
        <f t="shared" si="2"/>
        <v>17880</v>
      </c>
      <c r="K6" s="13">
        <f t="shared" si="2"/>
        <v>22350</v>
      </c>
      <c r="L6" s="13">
        <f t="shared" si="2"/>
        <v>26820</v>
      </c>
      <c r="M6" s="13">
        <f t="shared" si="2"/>
        <v>31290</v>
      </c>
      <c r="N6" s="13">
        <f t="shared" si="2"/>
        <v>35760</v>
      </c>
    </row>
    <row r="7" spans="2:14" x14ac:dyDescent="0.2">
      <c r="B7" s="14" t="s">
        <v>5</v>
      </c>
      <c r="C7" s="10"/>
      <c r="D7" s="11"/>
      <c r="E7" s="11"/>
      <c r="F7" s="11"/>
      <c r="G7" s="11"/>
      <c r="H7" s="11"/>
      <c r="I7" s="11"/>
      <c r="J7" s="12"/>
      <c r="K7" s="12"/>
      <c r="L7" s="12"/>
      <c r="M7" s="11"/>
      <c r="N7" s="12"/>
    </row>
    <row r="8" spans="2:14" x14ac:dyDescent="0.2">
      <c r="B8" s="39"/>
      <c r="C8" s="5" t="s">
        <v>1</v>
      </c>
      <c r="D8" s="76"/>
      <c r="E8" s="76"/>
      <c r="F8" s="76"/>
      <c r="G8" s="76">
        <v>1800</v>
      </c>
      <c r="H8" s="76">
        <f t="shared" ref="H8:N8" si="3">G8+4500</f>
        <v>6300</v>
      </c>
      <c r="I8" s="76">
        <f t="shared" si="3"/>
        <v>10800</v>
      </c>
      <c r="J8" s="76">
        <f t="shared" si="3"/>
        <v>15300</v>
      </c>
      <c r="K8" s="76">
        <f t="shared" si="3"/>
        <v>19800</v>
      </c>
      <c r="L8" s="76">
        <f t="shared" si="3"/>
        <v>24300</v>
      </c>
      <c r="M8" s="76">
        <f t="shared" si="3"/>
        <v>28800</v>
      </c>
      <c r="N8" s="76">
        <f t="shared" si="3"/>
        <v>33300</v>
      </c>
    </row>
    <row r="9" spans="2:14" x14ac:dyDescent="0.2">
      <c r="B9" s="7"/>
      <c r="C9" s="5" t="s">
        <v>2</v>
      </c>
      <c r="D9" s="76"/>
      <c r="E9" s="76"/>
      <c r="F9" s="76"/>
      <c r="G9" s="76">
        <v>900</v>
      </c>
      <c r="H9" s="76">
        <f t="shared" ref="H9:N9" si="4">G9+1800</f>
        <v>2700</v>
      </c>
      <c r="I9" s="76">
        <f t="shared" si="4"/>
        <v>4500</v>
      </c>
      <c r="J9" s="76">
        <f t="shared" si="4"/>
        <v>6300</v>
      </c>
      <c r="K9" s="76">
        <f t="shared" si="4"/>
        <v>8100</v>
      </c>
      <c r="L9" s="76">
        <f t="shared" si="4"/>
        <v>9900</v>
      </c>
      <c r="M9" s="76">
        <f t="shared" si="4"/>
        <v>11700</v>
      </c>
      <c r="N9" s="76">
        <f t="shared" si="4"/>
        <v>13500</v>
      </c>
    </row>
    <row r="10" spans="2:14" x14ac:dyDescent="0.2">
      <c r="B10" s="8"/>
      <c r="C10" s="5" t="s">
        <v>3</v>
      </c>
      <c r="D10" s="76"/>
      <c r="E10" s="76"/>
      <c r="F10" s="76"/>
      <c r="G10" s="76">
        <v>900</v>
      </c>
      <c r="H10" s="76">
        <f t="shared" ref="H10:N10" si="5">G10+900</f>
        <v>1800</v>
      </c>
      <c r="I10" s="76">
        <f t="shared" si="5"/>
        <v>2700</v>
      </c>
      <c r="J10" s="76">
        <f t="shared" si="5"/>
        <v>3600</v>
      </c>
      <c r="K10" s="76">
        <f t="shared" si="5"/>
        <v>4500</v>
      </c>
      <c r="L10" s="76">
        <f t="shared" si="5"/>
        <v>5400</v>
      </c>
      <c r="M10" s="76">
        <f t="shared" si="5"/>
        <v>6300</v>
      </c>
      <c r="N10" s="76">
        <f t="shared" si="5"/>
        <v>7200</v>
      </c>
    </row>
    <row r="11" spans="2:14" x14ac:dyDescent="0.2">
      <c r="B11" s="9" t="s">
        <v>6</v>
      </c>
      <c r="C11" s="10"/>
      <c r="D11" s="11"/>
      <c r="E11" s="11"/>
      <c r="F11" s="11"/>
      <c r="G11" s="11"/>
      <c r="H11" s="11"/>
      <c r="I11" s="11"/>
      <c r="J11" s="12"/>
      <c r="K11" s="12"/>
      <c r="L11" s="12"/>
      <c r="M11" s="11"/>
      <c r="N11" s="12"/>
    </row>
    <row r="12" spans="2:14" x14ac:dyDescent="0.2">
      <c r="B12" s="39"/>
      <c r="C12" s="5" t="s">
        <v>1</v>
      </c>
      <c r="D12" s="6">
        <v>3886</v>
      </c>
      <c r="E12" s="6">
        <v>10426</v>
      </c>
      <c r="F12" s="6">
        <v>13426</v>
      </c>
      <c r="G12" s="6">
        <f t="shared" ref="G12:N12" si="6">F12+12000</f>
        <v>25426</v>
      </c>
      <c r="H12" s="6">
        <f t="shared" si="6"/>
        <v>37426</v>
      </c>
      <c r="I12" s="6">
        <f t="shared" si="6"/>
        <v>49426</v>
      </c>
      <c r="J12" s="6">
        <f t="shared" si="6"/>
        <v>61426</v>
      </c>
      <c r="K12" s="6">
        <f t="shared" si="6"/>
        <v>73426</v>
      </c>
      <c r="L12" s="6">
        <f t="shared" si="6"/>
        <v>85426</v>
      </c>
      <c r="M12" s="6">
        <f t="shared" si="6"/>
        <v>97426</v>
      </c>
      <c r="N12" s="6">
        <f t="shared" si="6"/>
        <v>109426</v>
      </c>
    </row>
    <row r="13" spans="2:14" x14ac:dyDescent="0.2">
      <c r="B13" s="8"/>
      <c r="C13" s="5" t="s">
        <v>2</v>
      </c>
      <c r="D13" s="6">
        <v>2686</v>
      </c>
      <c r="E13" s="6">
        <v>4426</v>
      </c>
      <c r="F13" s="6">
        <v>7546</v>
      </c>
      <c r="G13" s="6">
        <f t="shared" ref="G13:N13" si="7">F13+6000</f>
        <v>13546</v>
      </c>
      <c r="H13" s="6">
        <f t="shared" si="7"/>
        <v>19546</v>
      </c>
      <c r="I13" s="6">
        <f t="shared" si="7"/>
        <v>25546</v>
      </c>
      <c r="J13" s="6">
        <f t="shared" si="7"/>
        <v>31546</v>
      </c>
      <c r="K13" s="6">
        <f t="shared" si="7"/>
        <v>37546</v>
      </c>
      <c r="L13" s="6">
        <f t="shared" si="7"/>
        <v>43546</v>
      </c>
      <c r="M13" s="6">
        <f t="shared" si="7"/>
        <v>49546</v>
      </c>
      <c r="N13" s="6">
        <f t="shared" si="7"/>
        <v>55546</v>
      </c>
    </row>
    <row r="14" spans="2:14" x14ac:dyDescent="0.2">
      <c r="B14" s="4"/>
      <c r="C14" s="5" t="s">
        <v>3</v>
      </c>
      <c r="D14" s="15">
        <v>1186</v>
      </c>
      <c r="E14" s="15">
        <v>2786</v>
      </c>
      <c r="F14" s="15">
        <v>4426</v>
      </c>
      <c r="G14" s="13">
        <f t="shared" ref="G14:N14" si="8">F14+2000</f>
        <v>6426</v>
      </c>
      <c r="H14" s="13">
        <f t="shared" si="8"/>
        <v>8426</v>
      </c>
      <c r="I14" s="13">
        <f t="shared" si="8"/>
        <v>10426</v>
      </c>
      <c r="J14" s="13">
        <f t="shared" si="8"/>
        <v>12426</v>
      </c>
      <c r="K14" s="13">
        <f t="shared" si="8"/>
        <v>14426</v>
      </c>
      <c r="L14" s="13">
        <f t="shared" si="8"/>
        <v>16426</v>
      </c>
      <c r="M14" s="13">
        <f t="shared" si="8"/>
        <v>18426</v>
      </c>
      <c r="N14" s="13">
        <f t="shared" si="8"/>
        <v>20426</v>
      </c>
    </row>
    <row r="15" spans="2:14" x14ac:dyDescent="0.2">
      <c r="B15" s="9" t="s">
        <v>7</v>
      </c>
      <c r="C15" s="10"/>
      <c r="D15" s="11"/>
      <c r="E15" s="11"/>
      <c r="F15" s="11"/>
      <c r="G15" s="11"/>
      <c r="H15" s="11"/>
      <c r="I15" s="11"/>
      <c r="J15" s="12"/>
      <c r="K15" s="12"/>
      <c r="L15" s="12"/>
      <c r="M15" s="11"/>
      <c r="N15" s="12"/>
    </row>
    <row r="16" spans="2:14" x14ac:dyDescent="0.2">
      <c r="B16" s="39"/>
      <c r="C16" s="5" t="s">
        <v>1</v>
      </c>
      <c r="D16" s="76"/>
      <c r="E16" s="76"/>
      <c r="F16" s="76"/>
      <c r="G16" s="76"/>
      <c r="H16" s="76">
        <f>((Summary!G9+H4+H12)*0.1)*7</f>
        <v>357114.78600000002</v>
      </c>
      <c r="I16" s="76">
        <f>((Summary!H9+I4+I12)*0.2)*7</f>
        <v>148881.60000000003</v>
      </c>
      <c r="J16" s="76">
        <f>((Summary!I9+J4+J12)*0.3)*7</f>
        <v>286070.39999999997</v>
      </c>
      <c r="K16" s="76">
        <f>((Summary!J9+K4+K12)*0.4)*7</f>
        <v>465091.20000000007</v>
      </c>
      <c r="L16" s="76">
        <f>((Summary!K9+L4+L12)*0.5)*7</f>
        <v>685944</v>
      </c>
      <c r="M16" s="76">
        <f>((Summary!L9+M4+M12)*0.5)*7</f>
        <v>790524</v>
      </c>
      <c r="N16" s="76">
        <f>((Summary!M9+N4+N12)*0.5)*7</f>
        <v>895104</v>
      </c>
    </row>
    <row r="17" spans="2:14" x14ac:dyDescent="0.2">
      <c r="B17" s="7"/>
      <c r="C17" s="5" t="s">
        <v>2</v>
      </c>
      <c r="D17" s="76"/>
      <c r="E17" s="76"/>
      <c r="F17" s="76"/>
      <c r="G17" s="76"/>
      <c r="H17" s="76">
        <f>((Summary!G10+H5+H13)*0.05)*7</f>
        <v>114781.91200000001</v>
      </c>
      <c r="I17" s="76">
        <f>((Summary!H10+I5+I13)*0.1)*7</f>
        <v>37628.5</v>
      </c>
      <c r="J17" s="76">
        <f>((Summary!I10+J5+J13)*0.15)*7</f>
        <v>72129.75</v>
      </c>
      <c r="K17" s="76">
        <f>((Summary!J10+K5+K13)*0.2)*7</f>
        <v>117089</v>
      </c>
      <c r="L17" s="76">
        <f>((Summary!K10+L5+L13)*0.25)*7</f>
        <v>172506.25</v>
      </c>
      <c r="M17" s="76">
        <f>((Summary!L10+M5+M13)*0.3)*7</f>
        <v>238381.5</v>
      </c>
      <c r="N17" s="76">
        <f>((Summary!M10+N5+N13)*0.3)*7</f>
        <v>269755.5</v>
      </c>
    </row>
    <row r="18" spans="2:14" x14ac:dyDescent="0.2">
      <c r="B18" s="8"/>
      <c r="C18" s="5" t="s">
        <v>3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2:14" x14ac:dyDescent="0.2">
      <c r="B19" s="14" t="s">
        <v>8</v>
      </c>
      <c r="C19" s="10"/>
      <c r="D19" s="11"/>
      <c r="E19" s="11"/>
      <c r="F19" s="11"/>
      <c r="G19" s="11"/>
      <c r="H19" s="11"/>
      <c r="I19" s="11"/>
      <c r="J19" s="16"/>
      <c r="K19" s="16"/>
      <c r="L19" s="16"/>
      <c r="M19" s="11"/>
      <c r="N19" s="16"/>
    </row>
    <row r="20" spans="2:14" x14ac:dyDescent="0.2">
      <c r="B20" s="39"/>
      <c r="C20" s="5" t="s">
        <v>1</v>
      </c>
      <c r="D20" s="76"/>
      <c r="E20" s="76"/>
      <c r="F20" s="76"/>
      <c r="G20" s="77"/>
      <c r="H20" s="77">
        <v>32420</v>
      </c>
      <c r="I20" s="77">
        <v>54006</v>
      </c>
      <c r="J20" s="77">
        <v>105134.5</v>
      </c>
      <c r="K20" s="77">
        <v>179451.8</v>
      </c>
      <c r="L20" s="77">
        <v>288615.2</v>
      </c>
      <c r="M20" s="76">
        <f>(L20*0.3)+L20</f>
        <v>375199.76</v>
      </c>
      <c r="N20" s="76">
        <f>(M20*0.3)+M20</f>
        <v>487759.68800000002</v>
      </c>
    </row>
    <row r="21" spans="2:14" x14ac:dyDescent="0.2">
      <c r="B21" s="8"/>
      <c r="C21" s="5" t="s">
        <v>2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2:14" ht="17" thickBot="1" x14ac:dyDescent="0.25">
      <c r="B22" s="71"/>
      <c r="C22" s="47" t="s">
        <v>3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2:14" x14ac:dyDescent="0.2">
      <c r="B23" s="93" t="s">
        <v>11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</row>
    <row r="24" spans="2:14" x14ac:dyDescent="0.2">
      <c r="B24" s="4"/>
      <c r="C24" s="69" t="s">
        <v>1</v>
      </c>
      <c r="D24" s="70">
        <f t="shared" ref="D24:N24" si="9">D4+D8+D12+D16+D20</f>
        <v>3886</v>
      </c>
      <c r="E24" s="70">
        <f t="shared" si="9"/>
        <v>12661</v>
      </c>
      <c r="F24" s="70">
        <f t="shared" si="9"/>
        <v>16704</v>
      </c>
      <c r="G24" s="70">
        <f t="shared" si="9"/>
        <v>48384</v>
      </c>
      <c r="H24" s="70">
        <f t="shared" si="9"/>
        <v>472298.78600000002</v>
      </c>
      <c r="I24" s="70">
        <f t="shared" si="9"/>
        <v>320031.60000000003</v>
      </c>
      <c r="J24" s="70">
        <f t="shared" si="9"/>
        <v>542728.89999999991</v>
      </c>
      <c r="K24" s="70">
        <f t="shared" si="9"/>
        <v>830447</v>
      </c>
      <c r="L24" s="70">
        <f t="shared" si="9"/>
        <v>1194843.2</v>
      </c>
      <c r="M24" s="70">
        <f t="shared" si="9"/>
        <v>1420387.76</v>
      </c>
      <c r="N24" s="72">
        <f t="shared" si="9"/>
        <v>1671907.6880000001</v>
      </c>
    </row>
    <row r="25" spans="2:14" x14ac:dyDescent="0.2">
      <c r="B25" s="4"/>
      <c r="C25" s="69" t="s">
        <v>2</v>
      </c>
      <c r="D25" s="70">
        <f t="shared" ref="D25:N25" si="10">D5+D9+D13+D17+D21</f>
        <v>2686</v>
      </c>
      <c r="E25" s="70">
        <f t="shared" si="10"/>
        <v>5543.5</v>
      </c>
      <c r="F25" s="70">
        <f t="shared" si="10"/>
        <v>8935</v>
      </c>
      <c r="G25" s="70">
        <f t="shared" si="10"/>
        <v>24775</v>
      </c>
      <c r="H25" s="70">
        <f t="shared" si="10"/>
        <v>156296.91200000001</v>
      </c>
      <c r="I25" s="70">
        <f t="shared" si="10"/>
        <v>95883.5</v>
      </c>
      <c r="J25" s="70">
        <f t="shared" si="10"/>
        <v>147124.75</v>
      </c>
      <c r="K25" s="70">
        <f t="shared" si="10"/>
        <v>208824</v>
      </c>
      <c r="L25" s="70">
        <f t="shared" si="10"/>
        <v>280981.25</v>
      </c>
      <c r="M25" s="70">
        <f t="shared" si="10"/>
        <v>363596.5</v>
      </c>
      <c r="N25" s="72">
        <f t="shared" si="10"/>
        <v>411710.5</v>
      </c>
    </row>
    <row r="26" spans="2:14" ht="17" thickBot="1" x14ac:dyDescent="0.25">
      <c r="B26" s="17"/>
      <c r="C26" s="73" t="s">
        <v>3</v>
      </c>
      <c r="D26" s="74">
        <f t="shared" ref="D26:N26" si="11">D6+D10+D14+D18+D22</f>
        <v>1186</v>
      </c>
      <c r="E26" s="74">
        <f t="shared" si="11"/>
        <v>2786</v>
      </c>
      <c r="F26" s="74">
        <f t="shared" si="11"/>
        <v>4426</v>
      </c>
      <c r="G26" s="74">
        <f t="shared" si="11"/>
        <v>11796</v>
      </c>
      <c r="H26" s="74">
        <f t="shared" si="11"/>
        <v>19166</v>
      </c>
      <c r="I26" s="74">
        <f t="shared" si="11"/>
        <v>26536</v>
      </c>
      <c r="J26" s="74">
        <f t="shared" si="11"/>
        <v>33906</v>
      </c>
      <c r="K26" s="74">
        <f t="shared" si="11"/>
        <v>41276</v>
      </c>
      <c r="L26" s="74">
        <f t="shared" si="11"/>
        <v>48646</v>
      </c>
      <c r="M26" s="74">
        <f t="shared" si="11"/>
        <v>56016</v>
      </c>
      <c r="N26" s="75">
        <f t="shared" si="11"/>
        <v>63386</v>
      </c>
    </row>
    <row r="28" spans="2:14" x14ac:dyDescent="0.2">
      <c r="B28" t="s">
        <v>129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F4F8-5D2C-A443-97F1-23D111D74B03}">
  <dimension ref="A1:N26"/>
  <sheetViews>
    <sheetView zoomScale="130" zoomScaleNormal="130" workbookViewId="0">
      <selection activeCell="D3" sqref="D3"/>
    </sheetView>
  </sheetViews>
  <sheetFormatPr baseColWidth="10" defaultRowHeight="16" x14ac:dyDescent="0.2"/>
  <cols>
    <col min="1" max="1" width="63.5" style="31" bestFit="1" customWidth="1"/>
    <col min="2" max="2" width="13.33203125" style="31" bestFit="1" customWidth="1"/>
    <col min="3" max="3" width="7.1640625" bestFit="1" customWidth="1"/>
    <col min="4" max="4" width="7.33203125" bestFit="1" customWidth="1"/>
    <col min="5" max="5" width="7.83203125" bestFit="1" customWidth="1"/>
    <col min="6" max="6" width="7.83203125" style="30" bestFit="1" customWidth="1"/>
    <col min="7" max="7" width="7.33203125" bestFit="1" customWidth="1"/>
    <col min="8" max="8" width="8.6640625" bestFit="1" customWidth="1"/>
    <col min="9" max="9" width="9.6640625" bestFit="1" customWidth="1"/>
    <col min="10" max="10" width="3" customWidth="1"/>
    <col min="12" max="12" width="4.83203125" bestFit="1" customWidth="1"/>
    <col min="13" max="14" width="7" bestFit="1" customWidth="1"/>
  </cols>
  <sheetData>
    <row r="1" spans="1:14" x14ac:dyDescent="0.2">
      <c r="C1" t="s">
        <v>21</v>
      </c>
      <c r="D1" t="s">
        <v>93</v>
      </c>
      <c r="E1" t="s">
        <v>63</v>
      </c>
      <c r="F1" t="s">
        <v>64</v>
      </c>
      <c r="G1" s="30" t="s">
        <v>67</v>
      </c>
      <c r="H1" t="s">
        <v>65</v>
      </c>
      <c r="I1" t="s">
        <v>66</v>
      </c>
      <c r="K1" t="s">
        <v>88</v>
      </c>
      <c r="L1" t="s">
        <v>89</v>
      </c>
      <c r="M1" t="s">
        <v>92</v>
      </c>
      <c r="N1" t="s">
        <v>87</v>
      </c>
    </row>
    <row r="2" spans="1:14" x14ac:dyDescent="0.2">
      <c r="B2" s="31" t="s">
        <v>90</v>
      </c>
      <c r="C2">
        <v>1000</v>
      </c>
      <c r="D2">
        <v>3</v>
      </c>
      <c r="E2" s="29">
        <v>43936</v>
      </c>
      <c r="F2" s="29">
        <v>44027</v>
      </c>
      <c r="G2" s="30">
        <v>15</v>
      </c>
      <c r="H2">
        <v>72</v>
      </c>
      <c r="I2">
        <f>H2*4</f>
        <v>288</v>
      </c>
      <c r="K2">
        <v>20</v>
      </c>
      <c r="L2">
        <v>2</v>
      </c>
      <c r="M2">
        <v>1</v>
      </c>
      <c r="N2">
        <v>15</v>
      </c>
    </row>
    <row r="3" spans="1:14" x14ac:dyDescent="0.2">
      <c r="B3" s="31" t="s">
        <v>91</v>
      </c>
      <c r="C3">
        <v>5000</v>
      </c>
      <c r="D3">
        <v>45</v>
      </c>
      <c r="E3" s="29">
        <v>44027</v>
      </c>
      <c r="F3" s="29">
        <v>45474</v>
      </c>
      <c r="G3" s="30">
        <v>6</v>
      </c>
      <c r="H3">
        <v>28</v>
      </c>
      <c r="I3">
        <v>111</v>
      </c>
      <c r="K3">
        <v>10</v>
      </c>
      <c r="L3">
        <v>15</v>
      </c>
      <c r="M3">
        <v>3</v>
      </c>
      <c r="N3">
        <v>6</v>
      </c>
    </row>
    <row r="5" spans="1:14" x14ac:dyDescent="0.2">
      <c r="A5" s="32" t="s">
        <v>68</v>
      </c>
      <c r="B5" s="32"/>
    </row>
    <row r="6" spans="1:14" x14ac:dyDescent="0.2">
      <c r="A6" s="32" t="s">
        <v>69</v>
      </c>
      <c r="B6" s="32"/>
    </row>
    <row r="7" spans="1:14" x14ac:dyDescent="0.2">
      <c r="A7" s="32" t="s">
        <v>70</v>
      </c>
      <c r="B7" s="32"/>
    </row>
    <row r="8" spans="1:14" x14ac:dyDescent="0.2">
      <c r="A8" s="32" t="s">
        <v>71</v>
      </c>
      <c r="B8" s="32"/>
    </row>
    <row r="9" spans="1:14" x14ac:dyDescent="0.2">
      <c r="A9" s="32" t="s">
        <v>72</v>
      </c>
      <c r="B9" s="32"/>
    </row>
    <row r="10" spans="1:14" x14ac:dyDescent="0.2">
      <c r="A10" s="32" t="s">
        <v>73</v>
      </c>
      <c r="B10" s="32"/>
    </row>
    <row r="11" spans="1:14" x14ac:dyDescent="0.2">
      <c r="A11" s="32" t="s">
        <v>74</v>
      </c>
      <c r="B11" s="32"/>
    </row>
    <row r="12" spans="1:14" x14ac:dyDescent="0.2">
      <c r="A12" s="32" t="s">
        <v>75</v>
      </c>
      <c r="B12" s="32"/>
    </row>
    <row r="13" spans="1:14" x14ac:dyDescent="0.2">
      <c r="A13" s="32" t="s">
        <v>76</v>
      </c>
      <c r="B13" s="32"/>
    </row>
    <row r="14" spans="1:14" x14ac:dyDescent="0.2">
      <c r="A14" s="32" t="s">
        <v>77</v>
      </c>
      <c r="B14" s="32"/>
    </row>
    <row r="15" spans="1:14" x14ac:dyDescent="0.2">
      <c r="A15" s="32" t="s">
        <v>78</v>
      </c>
      <c r="B15" s="32"/>
    </row>
    <row r="16" spans="1:14" x14ac:dyDescent="0.2">
      <c r="A16" s="32" t="s">
        <v>79</v>
      </c>
      <c r="B16" s="32"/>
    </row>
    <row r="17" spans="1:2" x14ac:dyDescent="0.2">
      <c r="A17" s="32" t="s">
        <v>80</v>
      </c>
      <c r="B17" s="32"/>
    </row>
    <row r="18" spans="1:2" x14ac:dyDescent="0.2">
      <c r="A18" s="32" t="s">
        <v>77</v>
      </c>
      <c r="B18" s="32"/>
    </row>
    <row r="19" spans="1:2" x14ac:dyDescent="0.2">
      <c r="A19" s="32" t="s">
        <v>81</v>
      </c>
      <c r="B19" s="32"/>
    </row>
    <row r="20" spans="1:2" x14ac:dyDescent="0.2">
      <c r="A20" s="32" t="s">
        <v>82</v>
      </c>
      <c r="B20" s="32"/>
    </row>
    <row r="21" spans="1:2" x14ac:dyDescent="0.2">
      <c r="A21" s="32" t="s">
        <v>83</v>
      </c>
      <c r="B21" s="32"/>
    </row>
    <row r="22" spans="1:2" x14ac:dyDescent="0.2">
      <c r="A22" s="32" t="s">
        <v>84</v>
      </c>
      <c r="B22" s="32"/>
    </row>
    <row r="23" spans="1:2" x14ac:dyDescent="0.2">
      <c r="A23" s="32" t="s">
        <v>85</v>
      </c>
      <c r="B23" s="32"/>
    </row>
    <row r="24" spans="1:2" x14ac:dyDescent="0.2">
      <c r="A24" s="32" t="s">
        <v>75</v>
      </c>
      <c r="B24" s="32"/>
    </row>
    <row r="25" spans="1:2" x14ac:dyDescent="0.2">
      <c r="A25" s="32" t="s">
        <v>86</v>
      </c>
      <c r="B25" s="32"/>
    </row>
    <row r="26" spans="1:2" x14ac:dyDescent="0.2">
      <c r="A26" s="43" t="s">
        <v>97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Pipeline</vt:lpstr>
      <vt:lpstr>Expenses</vt:lpstr>
      <vt:lpstr>Opportunity</vt:lpstr>
      <vt:lpstr>Rollout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Lewis</dc:creator>
  <cp:lastModifiedBy>Rob Lewis</cp:lastModifiedBy>
  <dcterms:created xsi:type="dcterms:W3CDTF">2019-08-07T23:05:59Z</dcterms:created>
  <dcterms:modified xsi:type="dcterms:W3CDTF">2020-07-28T04:34:56Z</dcterms:modified>
</cp:coreProperties>
</file>